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erry.guzman\Desktop\Auslese Beta Tester and Analysis Template\For Final Review\April Templates Locked\"/>
    </mc:Choice>
  </mc:AlternateContent>
  <xr:revisionPtr revIDLastSave="0" documentId="13_ncr:1_{32D6EF52-787A-4114-B4BA-217CEE254B16}" xr6:coauthVersionLast="43" xr6:coauthVersionMax="43" xr10:uidLastSave="{00000000-0000-0000-0000-000000000000}"/>
  <workbookProtection workbookAlgorithmName="SHA-512" workbookHashValue="PJHe9DTQYh7d4UgnWuPM86J/bxrvSyvWL206Kcjlk2FvuloZGo3zI1oMpopX9z13S+cenp4RhieXWz3C8nFWnw==" workbookSaltValue="SOQHgmWn0oPf2ZV4ykWrhg==" workbookSpinCount="100000" lockStructure="1"/>
  <bookViews>
    <workbookView xWindow="2340" yWindow="2340" windowWidth="21600" windowHeight="11385" tabRatio="500" xr2:uid="{00000000-000D-0000-FFFF-FFFF00000000}"/>
  </bookViews>
  <sheets>
    <sheet name="Instructions" sheetId="6" r:id="rId1"/>
    <sheet name="Th17 Analysis Template" sheetId="19" r:id="rId2"/>
    <sheet name="Sample Data" sheetId="17" r:id="rId3"/>
  </sheets>
  <definedNames>
    <definedName name="CD8_Test" localSheetId="2">#REF!</definedName>
    <definedName name="CD8_Test" localSheetId="1">#REF!</definedName>
    <definedName name="CD8_Test">#REF!</definedName>
    <definedName name="Refs_GAPGC_CP" localSheetId="2">#REF!</definedName>
    <definedName name="Refs_GAPGC_CP" localSheetId="1">#REF!</definedName>
    <definedName name="Refs_GAPGC_C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19" l="1"/>
  <c r="D65" i="19"/>
  <c r="C65" i="19"/>
  <c r="E64" i="19"/>
  <c r="D64" i="19"/>
  <c r="C64" i="19"/>
  <c r="E63" i="19"/>
  <c r="D63" i="19"/>
  <c r="C63" i="19"/>
  <c r="Q33" i="19" s="1"/>
  <c r="R33" i="19" s="1"/>
  <c r="A63" i="19"/>
  <c r="E62" i="19"/>
  <c r="D62" i="19"/>
  <c r="C62" i="19"/>
  <c r="E61" i="19"/>
  <c r="D61" i="19"/>
  <c r="C61" i="19"/>
  <c r="E60" i="19"/>
  <c r="D60" i="19"/>
  <c r="C60" i="19"/>
  <c r="A60" i="19"/>
  <c r="E59" i="19"/>
  <c r="D59" i="19"/>
  <c r="C59" i="19"/>
  <c r="E58" i="19"/>
  <c r="D58" i="19"/>
  <c r="C58" i="19"/>
  <c r="E57" i="19"/>
  <c r="D57" i="19"/>
  <c r="C57" i="19"/>
  <c r="A57" i="19"/>
  <c r="E56" i="19"/>
  <c r="D56" i="19"/>
  <c r="C56" i="19"/>
  <c r="E55" i="19"/>
  <c r="D55" i="19"/>
  <c r="C55" i="19"/>
  <c r="E54" i="19"/>
  <c r="D54" i="19"/>
  <c r="C54" i="19"/>
  <c r="A54" i="19"/>
  <c r="E53" i="19"/>
  <c r="D53" i="19"/>
  <c r="C53" i="19"/>
  <c r="D52" i="19"/>
  <c r="C52" i="19"/>
  <c r="F51" i="19"/>
  <c r="E51" i="19"/>
  <c r="D51" i="19"/>
  <c r="C51" i="19"/>
  <c r="A51" i="19"/>
  <c r="F50" i="19"/>
  <c r="E50" i="19"/>
  <c r="D50" i="19"/>
  <c r="C50" i="19"/>
  <c r="F49" i="19"/>
  <c r="E49" i="19"/>
  <c r="D49" i="19"/>
  <c r="C49" i="19"/>
  <c r="F48" i="19"/>
  <c r="E48" i="19"/>
  <c r="D48" i="19"/>
  <c r="C48" i="19"/>
  <c r="A48" i="19"/>
  <c r="F47" i="19"/>
  <c r="E47" i="19"/>
  <c r="D47" i="19"/>
  <c r="C47" i="19"/>
  <c r="F46" i="19"/>
  <c r="E46" i="19"/>
  <c r="D46" i="19"/>
  <c r="C46" i="19"/>
  <c r="F45" i="19"/>
  <c r="E45" i="19"/>
  <c r="D45" i="19"/>
  <c r="C45" i="19"/>
  <c r="A45" i="19"/>
  <c r="E44" i="19"/>
  <c r="D44" i="19"/>
  <c r="C44" i="19"/>
  <c r="E43" i="19"/>
  <c r="D43" i="19"/>
  <c r="C43" i="19"/>
  <c r="E42" i="19"/>
  <c r="D42" i="19"/>
  <c r="C42" i="19"/>
  <c r="M33" i="19"/>
  <c r="N33" i="19" s="1"/>
  <c r="O33" i="19" s="1"/>
  <c r="L33" i="19"/>
  <c r="F33" i="19"/>
  <c r="G33" i="19" s="1"/>
  <c r="H33" i="19" s="1"/>
  <c r="E33" i="19"/>
  <c r="G51" i="19" s="1"/>
  <c r="S33" i="19" s="1"/>
  <c r="M32" i="19"/>
  <c r="L32" i="19"/>
  <c r="F32" i="19"/>
  <c r="E32" i="19"/>
  <c r="G50" i="19" s="1"/>
  <c r="S32" i="19" s="1"/>
  <c r="M31" i="19"/>
  <c r="L31" i="19"/>
  <c r="N31" i="19" s="1"/>
  <c r="O31" i="19" s="1"/>
  <c r="F31" i="19"/>
  <c r="G31" i="19" s="1"/>
  <c r="H31" i="19" s="1"/>
  <c r="E31" i="19"/>
  <c r="M30" i="19"/>
  <c r="L30" i="19"/>
  <c r="F30" i="19"/>
  <c r="E30" i="19"/>
  <c r="M29" i="19"/>
  <c r="L29" i="19"/>
  <c r="F29" i="19"/>
  <c r="E29" i="19"/>
  <c r="M28" i="19"/>
  <c r="L28" i="19"/>
  <c r="N28" i="19" s="1"/>
  <c r="O28" i="19" s="1"/>
  <c r="F28" i="19"/>
  <c r="E28" i="19"/>
  <c r="G28" i="19" s="1"/>
  <c r="H28" i="19" s="1"/>
  <c r="M27" i="19"/>
  <c r="N27" i="19" s="1"/>
  <c r="O27" i="19" s="1"/>
  <c r="L27" i="19"/>
  <c r="F27" i="19"/>
  <c r="G27" i="19" s="1"/>
  <c r="H27" i="19" s="1"/>
  <c r="E27" i="19"/>
  <c r="O22" i="19"/>
  <c r="H22" i="19"/>
  <c r="M19" i="19"/>
  <c r="L19" i="19"/>
  <c r="N19" i="19" s="1"/>
  <c r="O19" i="19" s="1"/>
  <c r="F19" i="19"/>
  <c r="E19" i="19"/>
  <c r="S19" i="19" s="1"/>
  <c r="K14" i="19"/>
  <c r="J14" i="19"/>
  <c r="F14" i="19"/>
  <c r="E14" i="19"/>
  <c r="K13" i="19"/>
  <c r="J13" i="19"/>
  <c r="F13" i="19"/>
  <c r="E13" i="19"/>
  <c r="K12" i="19"/>
  <c r="J12" i="19"/>
  <c r="F12" i="19"/>
  <c r="E12" i="19"/>
  <c r="K11" i="19"/>
  <c r="J11" i="19"/>
  <c r="F11" i="19"/>
  <c r="E11" i="19"/>
  <c r="K10" i="19"/>
  <c r="J10" i="19"/>
  <c r="F10" i="19"/>
  <c r="E10" i="19"/>
  <c r="K9" i="19"/>
  <c r="J9" i="19"/>
  <c r="F9" i="19"/>
  <c r="E9" i="19"/>
  <c r="S19" i="17"/>
  <c r="G46" i="17"/>
  <c r="G47" i="17"/>
  <c r="G48" i="17"/>
  <c r="G49" i="17"/>
  <c r="G50" i="17"/>
  <c r="G51" i="17"/>
  <c r="G45" i="17"/>
  <c r="Q19" i="17"/>
  <c r="D42" i="17"/>
  <c r="E42" i="17"/>
  <c r="D43" i="17"/>
  <c r="E43" i="17"/>
  <c r="D44" i="17"/>
  <c r="E44" i="17"/>
  <c r="D45" i="17"/>
  <c r="E45" i="17"/>
  <c r="D46" i="17"/>
  <c r="E46" i="17"/>
  <c r="D47" i="17"/>
  <c r="E47" i="17"/>
  <c r="D48" i="17"/>
  <c r="E48" i="17"/>
  <c r="D49" i="17"/>
  <c r="E49" i="17"/>
  <c r="D50" i="17"/>
  <c r="E50" i="17"/>
  <c r="D51" i="17"/>
  <c r="E51" i="17"/>
  <c r="D52" i="17"/>
  <c r="D53" i="17"/>
  <c r="E53" i="17"/>
  <c r="D54" i="17"/>
  <c r="E54" i="17"/>
  <c r="D55" i="17"/>
  <c r="E55" i="17"/>
  <c r="D56" i="17"/>
  <c r="E56" i="17"/>
  <c r="D57" i="17"/>
  <c r="E57" i="17"/>
  <c r="D58" i="17"/>
  <c r="E58" i="17"/>
  <c r="D59" i="17"/>
  <c r="E59" i="17"/>
  <c r="D60" i="17"/>
  <c r="E60" i="17"/>
  <c r="D61" i="17"/>
  <c r="E61" i="17"/>
  <c r="D62" i="17"/>
  <c r="E62" i="17"/>
  <c r="D63" i="17"/>
  <c r="E63" i="17"/>
  <c r="D64" i="17"/>
  <c r="E64" i="17"/>
  <c r="D65" i="17"/>
  <c r="E65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G45" i="19" l="1"/>
  <c r="S27" i="19" s="1"/>
  <c r="N29" i="19"/>
  <c r="O29" i="19" s="1"/>
  <c r="N30" i="19"/>
  <c r="O30" i="19" s="1"/>
  <c r="N32" i="19"/>
  <c r="O32" i="19" s="1"/>
  <c r="G47" i="19"/>
  <c r="S29" i="19" s="1"/>
  <c r="G48" i="19"/>
  <c r="S30" i="19" s="1"/>
  <c r="G49" i="19"/>
  <c r="S31" i="19" s="1"/>
  <c r="Q31" i="19"/>
  <c r="R31" i="19" s="1"/>
  <c r="G29" i="19"/>
  <c r="H29" i="19" s="1"/>
  <c r="G30" i="19"/>
  <c r="H30" i="19" s="1"/>
  <c r="Q27" i="19"/>
  <c r="R27" i="19" s="1"/>
  <c r="Q28" i="19"/>
  <c r="R28" i="19" s="1"/>
  <c r="Q30" i="19"/>
  <c r="R30" i="19" s="1"/>
  <c r="Q32" i="19"/>
  <c r="R32" i="19" s="1"/>
  <c r="Q19" i="19"/>
  <c r="R19" i="19"/>
  <c r="E52" i="19"/>
  <c r="Q29" i="19" s="1"/>
  <c r="R29" i="19" s="1"/>
  <c r="G46" i="19"/>
  <c r="S28" i="19" s="1"/>
  <c r="G19" i="19"/>
  <c r="H19" i="19" s="1"/>
  <c r="G32" i="19"/>
  <c r="H32" i="19" s="1"/>
  <c r="R19" i="17"/>
  <c r="E27" i="17" l="1"/>
  <c r="F27" i="17"/>
  <c r="E28" i="17"/>
  <c r="F28" i="17"/>
  <c r="G28" i="17" s="1"/>
  <c r="H28" i="17" s="1"/>
  <c r="E29" i="17"/>
  <c r="F29" i="17"/>
  <c r="A63" i="17"/>
  <c r="A60" i="17"/>
  <c r="A57" i="17"/>
  <c r="A54" i="17"/>
  <c r="F51" i="17"/>
  <c r="A51" i="17"/>
  <c r="F50" i="17"/>
  <c r="F49" i="17"/>
  <c r="F48" i="17"/>
  <c r="A48" i="17"/>
  <c r="F47" i="17"/>
  <c r="F46" i="17"/>
  <c r="F45" i="17"/>
  <c r="A45" i="17"/>
  <c r="M33" i="17"/>
  <c r="L33" i="17"/>
  <c r="F33" i="17"/>
  <c r="E33" i="17"/>
  <c r="M32" i="17"/>
  <c r="L32" i="17"/>
  <c r="F32" i="17"/>
  <c r="E32" i="17"/>
  <c r="M31" i="17"/>
  <c r="L31" i="17"/>
  <c r="F31" i="17"/>
  <c r="E31" i="17"/>
  <c r="M30" i="17"/>
  <c r="L30" i="17"/>
  <c r="F30" i="17"/>
  <c r="E30" i="17"/>
  <c r="M29" i="17"/>
  <c r="L29" i="17"/>
  <c r="M28" i="17"/>
  <c r="L28" i="17"/>
  <c r="M27" i="17"/>
  <c r="L27" i="17"/>
  <c r="O22" i="17"/>
  <c r="H22" i="17"/>
  <c r="M19" i="17"/>
  <c r="L19" i="17"/>
  <c r="F19" i="17"/>
  <c r="E19" i="17"/>
  <c r="K14" i="17"/>
  <c r="J14" i="17"/>
  <c r="F14" i="17"/>
  <c r="E14" i="17"/>
  <c r="K13" i="17"/>
  <c r="J13" i="17"/>
  <c r="F13" i="17"/>
  <c r="E13" i="17"/>
  <c r="K12" i="17"/>
  <c r="J12" i="17"/>
  <c r="F12" i="17"/>
  <c r="E12" i="17"/>
  <c r="K11" i="17"/>
  <c r="J11" i="17"/>
  <c r="F11" i="17"/>
  <c r="E11" i="17"/>
  <c r="K10" i="17"/>
  <c r="J10" i="17"/>
  <c r="F10" i="17"/>
  <c r="E10" i="17"/>
  <c r="K9" i="17"/>
  <c r="J9" i="17"/>
  <c r="F9" i="17"/>
  <c r="E9" i="17"/>
  <c r="S27" i="17" l="1"/>
  <c r="E52" i="17"/>
  <c r="Q29" i="17" s="1"/>
  <c r="R29" i="17" s="1"/>
  <c r="S29" i="17"/>
  <c r="G33" i="17"/>
  <c r="H33" i="17" s="1"/>
  <c r="G29" i="17"/>
  <c r="H29" i="17" s="1"/>
  <c r="G27" i="17"/>
  <c r="H27" i="17" s="1"/>
  <c r="N29" i="17"/>
  <c r="O29" i="17" s="1"/>
  <c r="N28" i="17"/>
  <c r="O28" i="17" s="1"/>
  <c r="G30" i="17"/>
  <c r="H30" i="17" s="1"/>
  <c r="S30" i="17"/>
  <c r="N31" i="17"/>
  <c r="O31" i="17" s="1"/>
  <c r="Q33" i="17"/>
  <c r="R33" i="17" s="1"/>
  <c r="S28" i="17"/>
  <c r="N33" i="17"/>
  <c r="O33" i="17" s="1"/>
  <c r="N30" i="17"/>
  <c r="O30" i="17" s="1"/>
  <c r="N32" i="17"/>
  <c r="O32" i="17" s="1"/>
  <c r="N27" i="17"/>
  <c r="O27" i="17" s="1"/>
  <c r="G31" i="17"/>
  <c r="H31" i="17" s="1"/>
  <c r="G32" i="17"/>
  <c r="H32" i="17" s="1"/>
  <c r="N19" i="17"/>
  <c r="O19" i="17" s="1"/>
  <c r="G19" i="17"/>
  <c r="H19" i="17" s="1"/>
  <c r="Q31" i="17"/>
  <c r="R31" i="17" s="1"/>
  <c r="Q27" i="17"/>
  <c r="R27" i="17" s="1"/>
  <c r="S32" i="17"/>
  <c r="Q28" i="17"/>
  <c r="R28" i="17" s="1"/>
  <c r="Q30" i="17"/>
  <c r="R30" i="17" s="1"/>
  <c r="Q32" i="17"/>
  <c r="R32" i="17" s="1"/>
  <c r="S31" i="17"/>
  <c r="S33" i="17"/>
</calcChain>
</file>

<file path=xl/sharedStrings.xml><?xml version="1.0" encoding="utf-8"?>
<sst xmlns="http://schemas.openxmlformats.org/spreadsheetml/2006/main" count="197" uniqueCount="51">
  <si>
    <t>Standard ID</t>
  </si>
  <si>
    <t>C.V.
(%)</t>
  </si>
  <si>
    <t>STD-1 31250</t>
  </si>
  <si>
    <t>STD-2 6250</t>
  </si>
  <si>
    <t>STD-3 1250</t>
  </si>
  <si>
    <t>STD-4 250</t>
  </si>
  <si>
    <t>STD-5 50</t>
  </si>
  <si>
    <t>STD-6 30</t>
  </si>
  <si>
    <t>Key:</t>
  </si>
  <si>
    <t>STANDARDS</t>
  </si>
  <si>
    <t>CONTROLS</t>
  </si>
  <si>
    <t>NTCs</t>
  </si>
  <si>
    <t>Pass</t>
  </si>
  <si>
    <t>Fail</t>
  </si>
  <si>
    <t>Reference</t>
  </si>
  <si>
    <t>Sample</t>
  </si>
  <si>
    <t>Replicate</t>
  </si>
  <si>
    <t>Sample 7</t>
  </si>
  <si>
    <t>Replicate 1</t>
  </si>
  <si>
    <t>Replicate 2</t>
  </si>
  <si>
    <t>Replicate 3</t>
  </si>
  <si>
    <t>Sample 1</t>
  </si>
  <si>
    <t>Sample 2</t>
  </si>
  <si>
    <t>Sample 3</t>
  </si>
  <si>
    <t>Sample 4</t>
  </si>
  <si>
    <t>Sample 5</t>
  </si>
  <si>
    <t>Sample 6</t>
  </si>
  <si>
    <t>% Cell Type</t>
  </si>
  <si>
    <t>Final C.V. Calculation</t>
  </si>
  <si>
    <t>Average Ct</t>
  </si>
  <si>
    <t>STDEV Ct</t>
  </si>
  <si>
    <t>STDEV</t>
  </si>
  <si>
    <t>C.V.(%)</t>
  </si>
  <si>
    <t>Q.C.</t>
  </si>
  <si>
    <t>Samples</t>
  </si>
  <si>
    <t>Copy Number</t>
  </si>
  <si>
    <t>Average Copy Number</t>
  </si>
  <si>
    <t>Ct Values</t>
  </si>
  <si>
    <t>User Input</t>
  </si>
  <si>
    <t>SAMPLES</t>
  </si>
  <si>
    <t>%CD8</t>
  </si>
  <si>
    <t>1. After qPCR run is complete, execute analysis on the qPCR instrument to calculate: Ct Average, Ct Standard Deviation, and Copy Number.
2. Export data in .txt or Excel format.
3. Populate the respective areas in yellow in the following order: Standards, Reference, NTC and then Samples.
4. The final percent cell type of interest is highlighted in orange.
5. The Q.C. metrics will display a green colored "Pass" or red colored "Fail" for each respective assay component.</t>
  </si>
  <si>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
1. Q.C. metrics are required to fall within the set parameters for a vaild experiment.
2. All Standard dilutions must be included in the analysis. Deletion of one complete dilution is non-compliant.
3. Users may need to recalculate the linear regression by omitting bad replicates for the Standard in the event of a failing Q.C. Unknown copy number must be re-estimated and can be done so automatically with the instrument software or manually.
4. If Q.C. for Reference or Samples fail due to a bad replicate, replace it with the average value of two good replicates.
5. Repeating the qPCR assay may resolve replicate variability and failed results.</t>
    </r>
  </si>
  <si>
    <t>CTS™ PureQuant™ Th17  Assay Analysis Template</t>
  </si>
  <si>
    <t>Final % Th17</t>
  </si>
  <si>
    <t>TpG</t>
  </si>
  <si>
    <t>CpG</t>
  </si>
  <si>
    <t>Reference Final % Th17 Cells</t>
  </si>
  <si>
    <t>Final % Th17 Cells</t>
  </si>
  <si>
    <t xml:space="preserve">*If NTC is undetermined leave value as 50 </t>
  </si>
  <si>
    <t>PureQuant Th17 Methylation Assay Analysis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</si>
</sst>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HelveticaNeueLT Pro 57 Cn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548B"/>
        <bgColor indexed="64"/>
      </patternFill>
    </fill>
    <fill>
      <patternFill patternType="solid">
        <fgColor rgb="FF262262"/>
        <bgColor indexed="64"/>
      </patternFill>
    </fill>
    <fill>
      <patternFill patternType="solid">
        <fgColor rgb="FFED7700"/>
        <bgColor indexed="64"/>
      </patternFill>
    </fill>
    <fill>
      <patternFill patternType="solid">
        <fgColor rgb="FF7FBA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2" fontId="0" fillId="0" borderId="6" xfId="0" applyNumberFormat="1" applyBorder="1" applyProtection="1">
      <protection hidden="1"/>
    </xf>
    <xf numFmtId="0" fontId="0" fillId="0" borderId="9" xfId="0" applyBorder="1" applyProtection="1">
      <protection hidden="1"/>
    </xf>
    <xf numFmtId="2" fontId="0" fillId="0" borderId="8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0" borderId="3" xfId="0" applyNumberFormat="1" applyBorder="1" applyProtection="1">
      <protection hidden="1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4" fontId="0" fillId="2" borderId="9" xfId="0" applyNumberForma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5" borderId="9" xfId="0" applyFont="1" applyFill="1" applyBorder="1" applyAlignment="1" applyProtection="1">
      <alignment horizont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4" fontId="0" fillId="2" borderId="9" xfId="0" applyNumberFormat="1" applyFill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2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2" fontId="0" fillId="2" borderId="9" xfId="0" applyNumberFormat="1" applyFill="1" applyBorder="1" applyProtection="1"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5" xfId="0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3" fillId="4" borderId="17" xfId="0" applyFont="1" applyFill="1" applyBorder="1"/>
    <xf numFmtId="0" fontId="13" fillId="4" borderId="18" xfId="0" applyFont="1" applyFill="1" applyBorder="1"/>
    <xf numFmtId="0" fontId="13" fillId="4" borderId="21" xfId="0" applyFont="1" applyFill="1" applyBorder="1" applyAlignment="1">
      <alignment horizontal="center"/>
    </xf>
    <xf numFmtId="0" fontId="0" fillId="0" borderId="22" xfId="0" applyBorder="1" applyAlignment="1" applyProtection="1">
      <alignment horizontal="center" vertical="center"/>
      <protection hidden="1"/>
    </xf>
    <xf numFmtId="0" fontId="13" fillId="4" borderId="23" xfId="0" applyFont="1" applyFill="1" applyBorder="1" applyAlignment="1">
      <alignment horizontal="center"/>
    </xf>
    <xf numFmtId="164" fontId="0" fillId="2" borderId="24" xfId="0" applyNumberFormat="1" applyFill="1" applyBorder="1" applyAlignment="1" applyProtection="1">
      <alignment horizontal="center"/>
      <protection locked="0"/>
    </xf>
    <xf numFmtId="2" fontId="0" fillId="0" borderId="24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>
      <alignment vertical="center" wrapText="1"/>
    </xf>
    <xf numFmtId="4" fontId="0" fillId="2" borderId="21" xfId="0" applyNumberFormat="1" applyFill="1" applyBorder="1" applyProtection="1">
      <protection locked="0"/>
    </xf>
    <xf numFmtId="2" fontId="0" fillId="0" borderId="14" xfId="0" applyNumberFormat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>
      <alignment horizontal="center"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0" fontId="0" fillId="0" borderId="25" xfId="0" applyBorder="1" applyAlignment="1" applyProtection="1">
      <alignment horizontal="center"/>
      <protection hidden="1"/>
    </xf>
    <xf numFmtId="0" fontId="12" fillId="5" borderId="33" xfId="0" applyFont="1" applyFill="1" applyBorder="1" applyAlignment="1">
      <alignment horizontal="center" vertical="center" wrapText="1"/>
    </xf>
    <xf numFmtId="2" fontId="0" fillId="0" borderId="23" xfId="0" applyNumberForma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0" fontId="13" fillId="4" borderId="17" xfId="0" applyFont="1" applyFill="1" applyBorder="1" applyProtection="1">
      <protection locked="0"/>
    </xf>
    <xf numFmtId="0" fontId="13" fillId="4" borderId="18" xfId="0" applyFont="1" applyFill="1" applyBorder="1" applyProtection="1">
      <protection locked="0"/>
    </xf>
    <xf numFmtId="0" fontId="12" fillId="5" borderId="21" xfId="0" applyFont="1" applyFill="1" applyBorder="1" applyAlignment="1">
      <alignment horizontal="center" vertical="center"/>
    </xf>
    <xf numFmtId="2" fontId="0" fillId="2" borderId="21" xfId="0" applyNumberFormat="1" applyFill="1" applyBorder="1" applyProtection="1">
      <protection locked="0"/>
    </xf>
    <xf numFmtId="2" fontId="0" fillId="0" borderId="9" xfId="0" applyNumberFormat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165" fontId="0" fillId="6" borderId="22" xfId="0" applyNumberForma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165" fontId="0" fillId="6" borderId="25" xfId="0" applyNumberForma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3" fillId="4" borderId="17" xfId="0" applyFont="1" applyFill="1" applyBorder="1" applyProtection="1">
      <protection hidden="1"/>
    </xf>
    <xf numFmtId="0" fontId="13" fillId="4" borderId="18" xfId="0" applyFont="1" applyFill="1" applyBorder="1" applyProtection="1">
      <protection hidden="1"/>
    </xf>
    <xf numFmtId="0" fontId="13" fillId="4" borderId="21" xfId="0" applyFont="1" applyFill="1" applyBorder="1" applyAlignment="1" applyProtection="1">
      <alignment horizontal="center"/>
      <protection hidden="1"/>
    </xf>
    <xf numFmtId="0" fontId="13" fillId="4" borderId="23" xfId="0" applyFont="1" applyFill="1" applyBorder="1" applyAlignment="1" applyProtection="1">
      <alignment horizontal="center"/>
      <protection hidden="1"/>
    </xf>
    <xf numFmtId="164" fontId="0" fillId="2" borderId="24" xfId="0" applyNumberFormat="1" applyFill="1" applyBorder="1" applyAlignment="1" applyProtection="1">
      <alignment horizontal="center"/>
      <protection hidden="1"/>
    </xf>
    <xf numFmtId="0" fontId="12" fillId="5" borderId="21" xfId="0" applyFont="1" applyFill="1" applyBorder="1" applyAlignment="1" applyProtection="1">
      <alignment vertical="center" wrapText="1"/>
      <protection hidden="1"/>
    </xf>
    <xf numFmtId="4" fontId="0" fillId="2" borderId="21" xfId="0" applyNumberFormat="1" applyFill="1" applyBorder="1" applyProtection="1"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0" borderId="32" xfId="0" applyBorder="1" applyProtection="1">
      <protection hidden="1"/>
    </xf>
    <xf numFmtId="0" fontId="12" fillId="5" borderId="33" xfId="0" applyFont="1" applyFill="1" applyBorder="1" applyAlignment="1" applyProtection="1">
      <alignment horizontal="center" vertical="center" wrapText="1"/>
      <protection hidden="1"/>
    </xf>
    <xf numFmtId="0" fontId="12" fillId="5" borderId="21" xfId="0" applyFont="1" applyFill="1" applyBorder="1" applyAlignment="1" applyProtection="1">
      <alignment horizontal="center" vertical="center"/>
      <protection hidden="1"/>
    </xf>
    <xf numFmtId="2" fontId="0" fillId="2" borderId="21" xfId="0" applyNumberFormat="1" applyFill="1" applyBorder="1" applyProtection="1">
      <protection hidden="1"/>
    </xf>
    <xf numFmtId="2" fontId="0" fillId="2" borderId="23" xfId="0" applyNumberFormat="1" applyFill="1" applyBorder="1" applyProtection="1">
      <protection hidden="1"/>
    </xf>
    <xf numFmtId="2" fontId="0" fillId="2" borderId="24" xfId="0" applyNumberFormat="1" applyFill="1" applyBorder="1" applyProtection="1"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2" fillId="5" borderId="19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left" vertical="center"/>
    </xf>
    <xf numFmtId="0" fontId="13" fillId="4" borderId="30" xfId="0" applyFont="1" applyFill="1" applyBorder="1" applyAlignment="1">
      <alignment horizontal="left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2" fillId="5" borderId="26" xfId="0" applyFont="1" applyFill="1" applyBorder="1" applyAlignment="1" applyProtection="1">
      <alignment horizontal="center" vertical="center"/>
      <protection hidden="1"/>
    </xf>
    <xf numFmtId="0" fontId="12" fillId="5" borderId="27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19" xfId="0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/>
      <protection hidden="1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 wrapText="1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31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hidden="1"/>
    </xf>
    <xf numFmtId="0" fontId="12" fillId="5" borderId="14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22" xfId="0" applyFont="1" applyFill="1" applyBorder="1" applyAlignment="1" applyProtection="1">
      <alignment horizontal="center" vertical="center"/>
      <protection hidden="1"/>
    </xf>
    <xf numFmtId="0" fontId="12" fillId="5" borderId="19" xfId="0" applyFont="1" applyFill="1" applyBorder="1" applyAlignment="1" applyProtection="1">
      <alignment horizontal="center"/>
      <protection hidden="1"/>
    </xf>
    <xf numFmtId="0" fontId="12" fillId="5" borderId="8" xfId="0" applyFont="1" applyFill="1" applyBorder="1" applyAlignment="1" applyProtection="1">
      <alignment horizontal="center"/>
      <protection hidden="1"/>
    </xf>
    <xf numFmtId="0" fontId="12" fillId="5" borderId="20" xfId="0" applyFont="1" applyFill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12" fillId="5" borderId="6" xfId="0" applyFont="1" applyFill="1" applyBorder="1" applyAlignment="1" applyProtection="1">
      <alignment horizontal="center" vertical="center"/>
      <protection hidden="1"/>
    </xf>
    <xf numFmtId="0" fontId="13" fillId="4" borderId="29" xfId="0" applyFont="1" applyFill="1" applyBorder="1" applyAlignment="1" applyProtection="1">
      <alignment horizontal="left" vertical="center"/>
      <protection hidden="1"/>
    </xf>
    <xf numFmtId="0" fontId="13" fillId="4" borderId="27" xfId="0" applyFont="1" applyFill="1" applyBorder="1" applyAlignment="1" applyProtection="1">
      <alignment horizontal="left" vertical="center"/>
      <protection hidden="1"/>
    </xf>
    <xf numFmtId="0" fontId="13" fillId="4" borderId="30" xfId="0" applyFont="1" applyFill="1" applyBorder="1" applyAlignment="1" applyProtection="1">
      <alignment horizontal="left" vertical="center"/>
      <protection hidden="1"/>
    </xf>
    <xf numFmtId="0" fontId="12" fillId="5" borderId="31" xfId="0" applyFont="1" applyFill="1" applyBorder="1" applyAlignment="1" applyProtection="1">
      <alignment horizontal="center" vertical="center"/>
      <protection hidden="1"/>
    </xf>
    <xf numFmtId="0" fontId="12" fillId="5" borderId="13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2" fontId="12" fillId="5" borderId="22" xfId="0" applyNumberFormat="1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5" fillId="7" borderId="21" xfId="0" applyFont="1" applyFill="1" applyBorder="1" applyAlignment="1" applyProtection="1">
      <alignment horizontal="center" vertical="center" wrapText="1"/>
      <protection hidden="1"/>
    </xf>
    <xf numFmtId="0" fontId="15" fillId="7" borderId="23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horizontal="center" vertical="center" wrapText="1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horizontal="center" vertical="center"/>
      <protection hidden="1"/>
    </xf>
    <xf numFmtId="0" fontId="4" fillId="6" borderId="21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</cellXfs>
  <cellStyles count="18">
    <cellStyle name="Ergebnis 1" xfId="1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Standard 2" xfId="2" xr:uid="{00000000-0005-0000-0000-000010000000}"/>
    <cellStyle name="Überschrift 1 1" xfId="3" xr:uid="{00000000-0005-0000-0000-000011000000}"/>
  </cellStyles>
  <dxfs count="4">
    <dxf>
      <fill>
        <patternFill>
          <bgColor rgb="FF7FBA00"/>
        </patternFill>
      </fill>
    </dxf>
    <dxf>
      <fill>
        <patternFill>
          <bgColor rgb="FFFF0000"/>
        </patternFill>
      </fill>
    </dxf>
    <dxf>
      <fill>
        <patternFill>
          <bgColor rgb="FF7FBA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ED7700"/>
      <color rgb="FF7FBA00"/>
      <color rgb="FF262262"/>
      <color rgb="FF0054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214310</xdr:colOff>
      <xdr:row>1</xdr:row>
      <xdr:rowOff>21431</xdr:rowOff>
    </xdr:from>
    <xdr:to>
      <xdr:col>3</xdr:col>
      <xdr:colOff>576049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8B4C11-7FFA-4185-96F2-9A40B2017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0" y="211931"/>
          <a:ext cx="3285914" cy="569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214310</xdr:colOff>
      <xdr:row>1</xdr:row>
      <xdr:rowOff>21431</xdr:rowOff>
    </xdr:from>
    <xdr:to>
      <xdr:col>3</xdr:col>
      <xdr:colOff>576049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D064F-0B43-487C-8E12-C645A8631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0" y="211931"/>
          <a:ext cx="3285914" cy="569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zoomScaleNormal="100" workbookViewId="0"/>
  </sheetViews>
  <sheetFormatPr defaultRowHeight="15" x14ac:dyDescent="0.2"/>
  <cols>
    <col min="1" max="1" width="138.42578125" style="3" customWidth="1"/>
    <col min="2" max="2" width="4.7109375" style="3" customWidth="1"/>
    <col min="3" max="16384" width="9.140625" style="3"/>
  </cols>
  <sheetData>
    <row r="1" spans="1:1" ht="15.75" x14ac:dyDescent="0.25">
      <c r="A1" s="4" t="s">
        <v>50</v>
      </c>
    </row>
    <row r="2" spans="1:1" ht="90" x14ac:dyDescent="0.2">
      <c r="A2" s="5" t="s">
        <v>41</v>
      </c>
    </row>
    <row r="3" spans="1:1" x14ac:dyDescent="0.2">
      <c r="A3" s="5"/>
    </row>
    <row r="4" spans="1:1" ht="105.75" x14ac:dyDescent="0.2">
      <c r="A4" s="5" t="s">
        <v>42</v>
      </c>
    </row>
    <row r="7" spans="1:1" ht="15.75" customHeight="1" x14ac:dyDescent="0.2"/>
  </sheetData>
  <sheetProtection algorithmName="SHA-512" hashValue="wN1au7hm69aiB9U/Q1uGtBGxObRuo7XEWnXFw1DN/JWCjIB4byT4BUO/LtBw8PCMX8m9E1m1X2dQJkWoZjUJoA==" saltValue="JtVSEBA0GYtXfgN+EMX+GA==" spinCount="100000" sheet="1" objects="1" scenarios="1"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0DC8-F081-4DA2-B241-6E15E8CD5C16}">
  <dimension ref="A1:AH68"/>
  <sheetViews>
    <sheetView zoomScale="90" zoomScaleNormal="90" workbookViewId="0">
      <selection activeCell="E1" sqref="E1:I5"/>
    </sheetView>
  </sheetViews>
  <sheetFormatPr defaultColWidth="11.42578125" defaultRowHeight="15" x14ac:dyDescent="0.25"/>
  <cols>
    <col min="1" max="1" width="18.5703125" style="19" customWidth="1"/>
    <col min="2" max="2" width="13.140625" style="19" customWidth="1"/>
    <col min="3" max="3" width="12.140625" style="19" customWidth="1"/>
    <col min="4" max="4" width="11.42578125" style="19"/>
    <col min="5" max="5" width="11.28515625" style="19" customWidth="1"/>
    <col min="6" max="6" width="12.85546875" style="19" customWidth="1"/>
    <col min="7" max="7" width="14" style="19" customWidth="1"/>
    <col min="8" max="8" width="11.5703125" style="19" customWidth="1"/>
    <col min="9" max="9" width="11.28515625" style="19" bestFit="1" customWidth="1"/>
    <col min="10" max="12" width="11" style="19" bestFit="1" customWidth="1"/>
    <col min="13" max="13" width="11.85546875" style="19" customWidth="1"/>
    <col min="14" max="14" width="11.42578125" style="19"/>
    <col min="15" max="15" width="11.5703125" style="22" customWidth="1"/>
    <col min="16" max="16" width="11.7109375" style="19" customWidth="1"/>
    <col min="17" max="18" width="11.42578125" style="19"/>
    <col min="19" max="19" width="20.7109375" style="19" customWidth="1"/>
    <col min="20" max="29" width="11.42578125" style="19"/>
    <col min="30" max="30" width="24.140625" style="19" customWidth="1"/>
    <col min="31" max="33" width="11.42578125" style="19"/>
    <col min="34" max="34" width="15.28515625" style="19" customWidth="1"/>
    <col min="35" max="16384" width="11.42578125" style="19"/>
  </cols>
  <sheetData>
    <row r="1" spans="1:19" customFormat="1" ht="15" customHeight="1" x14ac:dyDescent="0.25">
      <c r="A1" s="117"/>
      <c r="B1" s="117"/>
      <c r="C1" s="117"/>
      <c r="D1" s="117"/>
      <c r="E1" s="118" t="s">
        <v>43</v>
      </c>
      <c r="F1" s="118"/>
      <c r="G1" s="118"/>
      <c r="H1" s="118"/>
      <c r="I1" s="118"/>
    </row>
    <row r="2" spans="1:19" customFormat="1" ht="15" customHeight="1" x14ac:dyDescent="0.25">
      <c r="A2" s="117"/>
      <c r="B2" s="117"/>
      <c r="C2" s="117"/>
      <c r="D2" s="117"/>
      <c r="E2" s="118"/>
      <c r="F2" s="118"/>
      <c r="G2" s="118"/>
      <c r="H2" s="118"/>
      <c r="I2" s="118"/>
      <c r="S2" s="6"/>
    </row>
    <row r="3" spans="1:19" customFormat="1" ht="15" customHeight="1" x14ac:dyDescent="0.25">
      <c r="A3" s="117"/>
      <c r="B3" s="117"/>
      <c r="C3" s="117"/>
      <c r="D3" s="117"/>
      <c r="E3" s="118"/>
      <c r="F3" s="118"/>
      <c r="G3" s="118"/>
      <c r="H3" s="118"/>
      <c r="I3" s="118"/>
      <c r="S3" s="6"/>
    </row>
    <row r="4" spans="1:19" customFormat="1" ht="15" customHeight="1" x14ac:dyDescent="0.25">
      <c r="A4" s="117"/>
      <c r="B4" s="117"/>
      <c r="C4" s="117"/>
      <c r="D4" s="117"/>
      <c r="E4" s="118"/>
      <c r="F4" s="118"/>
      <c r="G4" s="118"/>
      <c r="H4" s="118"/>
      <c r="I4" s="118"/>
      <c r="S4" s="6"/>
    </row>
    <row r="5" spans="1:19" customFormat="1" ht="15" customHeight="1" thickBot="1" x14ac:dyDescent="0.3">
      <c r="A5" s="117"/>
      <c r="B5" s="117"/>
      <c r="C5" s="117"/>
      <c r="D5" s="117"/>
      <c r="E5" s="118"/>
      <c r="F5" s="118"/>
      <c r="G5" s="118"/>
      <c r="H5" s="118"/>
      <c r="I5" s="118"/>
      <c r="S5" s="6"/>
    </row>
    <row r="6" spans="1:19" ht="15" customHeight="1" x14ac:dyDescent="0.25">
      <c r="A6" s="65" t="s">
        <v>9</v>
      </c>
      <c r="B6" s="119" t="s">
        <v>45</v>
      </c>
      <c r="C6" s="120"/>
      <c r="D6" s="120"/>
      <c r="E6" s="120"/>
      <c r="F6" s="121"/>
      <c r="G6" s="122" t="s">
        <v>46</v>
      </c>
      <c r="H6" s="123"/>
      <c r="I6" s="123"/>
      <c r="J6" s="123"/>
      <c r="K6" s="124"/>
      <c r="L6" s="20"/>
      <c r="M6" s="125" t="s">
        <v>8</v>
      </c>
      <c r="N6" s="126"/>
      <c r="O6" s="20"/>
      <c r="P6" s="20"/>
      <c r="Q6" s="20"/>
      <c r="R6" s="20"/>
      <c r="S6" s="21"/>
    </row>
    <row r="7" spans="1:19" ht="15" customHeight="1" x14ac:dyDescent="0.25">
      <c r="A7" s="129" t="s">
        <v>0</v>
      </c>
      <c r="B7" s="130" t="s">
        <v>35</v>
      </c>
      <c r="C7" s="131" t="s">
        <v>29</v>
      </c>
      <c r="D7" s="131" t="s">
        <v>30</v>
      </c>
      <c r="E7" s="131" t="s">
        <v>1</v>
      </c>
      <c r="F7" s="134" t="s">
        <v>33</v>
      </c>
      <c r="G7" s="130" t="s">
        <v>35</v>
      </c>
      <c r="H7" s="131" t="s">
        <v>29</v>
      </c>
      <c r="I7" s="131" t="s">
        <v>30</v>
      </c>
      <c r="J7" s="131" t="s">
        <v>1</v>
      </c>
      <c r="K7" s="134" t="s">
        <v>33</v>
      </c>
      <c r="L7" s="20"/>
      <c r="M7" s="127"/>
      <c r="N7" s="128"/>
      <c r="O7" s="20"/>
      <c r="P7" s="20"/>
      <c r="Q7" s="20"/>
      <c r="R7" s="20"/>
    </row>
    <row r="8" spans="1:19" ht="15" customHeight="1" x14ac:dyDescent="0.25">
      <c r="A8" s="129"/>
      <c r="B8" s="130"/>
      <c r="C8" s="131"/>
      <c r="D8" s="131"/>
      <c r="E8" s="131"/>
      <c r="F8" s="134"/>
      <c r="G8" s="130"/>
      <c r="H8" s="131"/>
      <c r="I8" s="131"/>
      <c r="J8" s="131"/>
      <c r="K8" s="134"/>
      <c r="L8" s="20"/>
      <c r="M8" s="132" t="s">
        <v>27</v>
      </c>
      <c r="N8" s="133" t="s">
        <v>38</v>
      </c>
      <c r="P8" s="20"/>
      <c r="Q8" s="20"/>
      <c r="R8" s="20"/>
    </row>
    <row r="9" spans="1:19" ht="15" customHeight="1" x14ac:dyDescent="0.25">
      <c r="A9" s="66" t="s">
        <v>2</v>
      </c>
      <c r="B9" s="68">
        <v>31250</v>
      </c>
      <c r="C9" s="23"/>
      <c r="D9" s="23"/>
      <c r="E9" s="11" t="e">
        <f t="shared" ref="E9:E14" si="0">100*D9/C9</f>
        <v>#DIV/0!</v>
      </c>
      <c r="F9" s="69" t="str">
        <f>IF(D9&lt;0.42, "Pass","Fail")</f>
        <v>Pass</v>
      </c>
      <c r="G9" s="68">
        <v>31250</v>
      </c>
      <c r="H9" s="23"/>
      <c r="I9" s="23"/>
      <c r="J9" s="11" t="e">
        <f>100*I9/H9</f>
        <v>#DIV/0!</v>
      </c>
      <c r="K9" s="69" t="str">
        <f>IF(I9&lt;0.42, "Pass","Fail")</f>
        <v>Pass</v>
      </c>
      <c r="L9" s="20"/>
      <c r="M9" s="132"/>
      <c r="N9" s="133"/>
      <c r="P9" s="20"/>
      <c r="Q9" s="20"/>
      <c r="R9" s="20"/>
    </row>
    <row r="10" spans="1:19" ht="15" customHeight="1" x14ac:dyDescent="0.25">
      <c r="A10" s="66" t="s">
        <v>3</v>
      </c>
      <c r="B10" s="68">
        <v>6250</v>
      </c>
      <c r="C10" s="23"/>
      <c r="D10" s="23"/>
      <c r="E10" s="11" t="e">
        <f t="shared" si="0"/>
        <v>#DIV/0!</v>
      </c>
      <c r="F10" s="69" t="str">
        <f>IF(D10&lt;0.46, "Pass","Fail")</f>
        <v>Pass</v>
      </c>
      <c r="G10" s="68">
        <v>6250</v>
      </c>
      <c r="H10" s="23"/>
      <c r="I10" s="23"/>
      <c r="J10" s="11" t="e">
        <f t="shared" ref="J10:J14" si="1">100*I10/H10</f>
        <v>#DIV/0!</v>
      </c>
      <c r="K10" s="69" t="str">
        <f>IF(I10&lt;0.46, "Pass","Fail")</f>
        <v>Pass</v>
      </c>
      <c r="L10" s="20"/>
      <c r="M10" s="144" t="s">
        <v>12</v>
      </c>
      <c r="N10" s="146" t="s">
        <v>13</v>
      </c>
      <c r="O10" s="20"/>
      <c r="P10" s="20"/>
      <c r="Q10" s="20"/>
      <c r="R10" s="20"/>
    </row>
    <row r="11" spans="1:19" ht="15" customHeight="1" thickBot="1" x14ac:dyDescent="0.3">
      <c r="A11" s="66" t="s">
        <v>4</v>
      </c>
      <c r="B11" s="68">
        <v>1250</v>
      </c>
      <c r="C11" s="23"/>
      <c r="D11" s="23"/>
      <c r="E11" s="11" t="e">
        <f t="shared" si="0"/>
        <v>#DIV/0!</v>
      </c>
      <c r="F11" s="69" t="str">
        <f>IF(D11&lt;0.52, "Pass","Fail")</f>
        <v>Pass</v>
      </c>
      <c r="G11" s="68">
        <v>1250</v>
      </c>
      <c r="H11" s="23"/>
      <c r="I11" s="23"/>
      <c r="J11" s="11" t="e">
        <f t="shared" si="1"/>
        <v>#DIV/0!</v>
      </c>
      <c r="K11" s="69" t="str">
        <f>IF(I11&lt;0.52, "Pass","Fail")</f>
        <v>Pass</v>
      </c>
      <c r="L11" s="20"/>
      <c r="M11" s="145"/>
      <c r="N11" s="147"/>
      <c r="O11" s="20"/>
      <c r="P11" s="20"/>
      <c r="Q11" s="20"/>
      <c r="R11" s="20"/>
    </row>
    <row r="12" spans="1:19" ht="15" customHeight="1" x14ac:dyDescent="0.25">
      <c r="A12" s="66" t="s">
        <v>5</v>
      </c>
      <c r="B12" s="68">
        <v>250</v>
      </c>
      <c r="C12" s="23"/>
      <c r="D12" s="23"/>
      <c r="E12" s="11" t="e">
        <f t="shared" si="0"/>
        <v>#DIV/0!</v>
      </c>
      <c r="F12" s="69" t="str">
        <f>IF(D12&lt;0.56, "Pass","Fail")</f>
        <v>Pass</v>
      </c>
      <c r="G12" s="68">
        <v>250</v>
      </c>
      <c r="H12" s="23"/>
      <c r="I12" s="23"/>
      <c r="J12" s="11" t="e">
        <f t="shared" si="1"/>
        <v>#DIV/0!</v>
      </c>
      <c r="K12" s="69" t="str">
        <f>IF(I12&lt;0.56, "Pass","Fail")</f>
        <v>Pass</v>
      </c>
      <c r="L12" s="20"/>
      <c r="M12" s="25"/>
      <c r="N12" s="25"/>
      <c r="O12" s="20"/>
      <c r="P12" s="20"/>
      <c r="Q12" s="20"/>
      <c r="R12" s="20"/>
    </row>
    <row r="13" spans="1:19" ht="15" customHeight="1" x14ac:dyDescent="0.25">
      <c r="A13" s="66" t="s">
        <v>6</v>
      </c>
      <c r="B13" s="68">
        <v>50</v>
      </c>
      <c r="C13" s="23"/>
      <c r="D13" s="23"/>
      <c r="E13" s="11" t="e">
        <f t="shared" si="0"/>
        <v>#DIV/0!</v>
      </c>
      <c r="F13" s="69" t="str">
        <f>IF(D13&lt;0.6, "Pass","Fail")</f>
        <v>Pass</v>
      </c>
      <c r="G13" s="68">
        <v>50</v>
      </c>
      <c r="H13" s="23"/>
      <c r="I13" s="23"/>
      <c r="J13" s="11" t="e">
        <f t="shared" si="1"/>
        <v>#DIV/0!</v>
      </c>
      <c r="K13" s="69" t="str">
        <f>IF(I13&lt;0.6, "Pass","Fail")</f>
        <v>Pass</v>
      </c>
      <c r="L13" s="20"/>
      <c r="M13" s="25"/>
      <c r="N13" s="25"/>
      <c r="O13" s="20"/>
      <c r="P13" s="20"/>
      <c r="Q13" s="20"/>
      <c r="R13" s="20"/>
    </row>
    <row r="14" spans="1:19" ht="15" customHeight="1" thickBot="1" x14ac:dyDescent="0.3">
      <c r="A14" s="67" t="s">
        <v>7</v>
      </c>
      <c r="B14" s="70">
        <v>30</v>
      </c>
      <c r="C14" s="71"/>
      <c r="D14" s="71"/>
      <c r="E14" s="72" t="e">
        <f t="shared" si="0"/>
        <v>#DIV/0!</v>
      </c>
      <c r="F14" s="73" t="str">
        <f>IF(D14&lt;0.62, "Pass","Fail")</f>
        <v>Pass</v>
      </c>
      <c r="G14" s="70">
        <v>30</v>
      </c>
      <c r="H14" s="71"/>
      <c r="I14" s="71"/>
      <c r="J14" s="72" t="e">
        <f t="shared" si="1"/>
        <v>#DIV/0!</v>
      </c>
      <c r="K14" s="73" t="str">
        <f>IF(I14&lt;0.62, "Pass","Fail")</f>
        <v>Pass</v>
      </c>
      <c r="L14" s="20"/>
      <c r="M14" s="25"/>
      <c r="N14" s="25"/>
      <c r="O14" s="20"/>
      <c r="P14" s="20"/>
      <c r="Q14" s="20"/>
      <c r="R14" s="20"/>
    </row>
    <row r="15" spans="1:19" ht="15" customHeight="1" thickBot="1" x14ac:dyDescent="0.3">
      <c r="L15" s="20"/>
      <c r="M15" s="25"/>
      <c r="N15" s="25"/>
      <c r="O15" s="20"/>
      <c r="P15" s="20"/>
      <c r="Q15" s="20"/>
      <c r="R15" s="20"/>
    </row>
    <row r="16" spans="1:19" ht="15" customHeight="1" x14ac:dyDescent="0.25">
      <c r="A16" s="135" t="s">
        <v>10</v>
      </c>
      <c r="B16" s="122" t="s">
        <v>45</v>
      </c>
      <c r="C16" s="123"/>
      <c r="D16" s="123"/>
      <c r="E16" s="123"/>
      <c r="F16" s="123"/>
      <c r="G16" s="123"/>
      <c r="H16" s="124"/>
      <c r="I16" s="119" t="s">
        <v>46</v>
      </c>
      <c r="J16" s="120"/>
      <c r="K16" s="120"/>
      <c r="L16" s="120"/>
      <c r="M16" s="120"/>
      <c r="N16" s="120"/>
      <c r="O16" s="121"/>
      <c r="P16"/>
      <c r="Q16" s="122" t="s">
        <v>32</v>
      </c>
      <c r="R16" s="123" t="s">
        <v>33</v>
      </c>
      <c r="S16" s="126" t="s">
        <v>47</v>
      </c>
    </row>
    <row r="17" spans="1:34" ht="29.25" customHeight="1" x14ac:dyDescent="0.25">
      <c r="A17" s="136"/>
      <c r="B17" s="140" t="s">
        <v>35</v>
      </c>
      <c r="C17" s="141"/>
      <c r="D17" s="142"/>
      <c r="E17" s="143" t="s">
        <v>36</v>
      </c>
      <c r="F17" s="138" t="s">
        <v>31</v>
      </c>
      <c r="G17" s="138" t="s">
        <v>32</v>
      </c>
      <c r="H17" s="134" t="s">
        <v>33</v>
      </c>
      <c r="I17" s="140" t="s">
        <v>35</v>
      </c>
      <c r="J17" s="141"/>
      <c r="K17" s="142"/>
      <c r="L17" s="143" t="s">
        <v>36</v>
      </c>
      <c r="M17" s="138" t="s">
        <v>31</v>
      </c>
      <c r="N17" s="138" t="s">
        <v>32</v>
      </c>
      <c r="O17" s="134" t="s">
        <v>33</v>
      </c>
      <c r="P17"/>
      <c r="Q17" s="130"/>
      <c r="R17" s="131"/>
      <c r="S17" s="128"/>
    </row>
    <row r="18" spans="1:34" x14ac:dyDescent="0.25">
      <c r="A18" s="137"/>
      <c r="B18" s="74" t="s">
        <v>18</v>
      </c>
      <c r="C18" s="10" t="s">
        <v>19</v>
      </c>
      <c r="D18" s="10" t="s">
        <v>20</v>
      </c>
      <c r="E18" s="143"/>
      <c r="F18" s="139"/>
      <c r="G18" s="139"/>
      <c r="H18" s="134"/>
      <c r="I18" s="77" t="s">
        <v>18</v>
      </c>
      <c r="J18" s="7" t="s">
        <v>19</v>
      </c>
      <c r="K18" s="64" t="s">
        <v>20</v>
      </c>
      <c r="L18" s="143"/>
      <c r="M18" s="139"/>
      <c r="N18" s="139"/>
      <c r="O18" s="134"/>
      <c r="P18"/>
      <c r="Q18" s="130"/>
      <c r="R18" s="131"/>
      <c r="S18" s="128"/>
    </row>
    <row r="19" spans="1:34" ht="15.75" thickBot="1" x14ac:dyDescent="0.3">
      <c r="A19" s="66" t="s">
        <v>14</v>
      </c>
      <c r="B19" s="75"/>
      <c r="C19" s="26"/>
      <c r="D19" s="26"/>
      <c r="E19" s="11" t="e">
        <f>AVERAGE(B19:D19)</f>
        <v>#DIV/0!</v>
      </c>
      <c r="F19" s="76" t="e">
        <f>STDEV(B19:D19)</f>
        <v>#DIV/0!</v>
      </c>
      <c r="G19" s="11" t="e">
        <f>100*F19/E19</f>
        <v>#DIV/0!</v>
      </c>
      <c r="H19" s="69" t="e">
        <f>IF(G19&lt;25, "Pass","Fail")</f>
        <v>#DIV/0!</v>
      </c>
      <c r="I19" s="75"/>
      <c r="J19" s="26"/>
      <c r="K19" s="26"/>
      <c r="L19" s="11" t="e">
        <f>AVERAGE(I19:K19)</f>
        <v>#DIV/0!</v>
      </c>
      <c r="M19" s="76" t="e">
        <f>STDEV(I19:K19)</f>
        <v>#DIV/0!</v>
      </c>
      <c r="N19" s="11" t="e">
        <f>100*M19/L19</f>
        <v>#DIV/0!</v>
      </c>
      <c r="O19" s="69" t="e">
        <f>IF(N19&lt;25, "Pass","Fail")</f>
        <v>#DIV/0!</v>
      </c>
      <c r="P19" s="27"/>
      <c r="Q19" s="83" t="e">
        <f>100*STDEV(C42:E44)/AVERAGE(C42:E44)</f>
        <v>#DIV/0!</v>
      </c>
      <c r="R19" s="84" t="e">
        <f>IF(AND(S19&gt;0.77,S19&lt;3.83,Q19&lt;25),"Pass","Fail")</f>
        <v>#DIV/0!</v>
      </c>
      <c r="S19" s="85" t="e">
        <f>100*E19/(E19+L19)</f>
        <v>#DIV/0!</v>
      </c>
    </row>
    <row r="20" spans="1:34" x14ac:dyDescent="0.25">
      <c r="A20" s="148" t="s">
        <v>11</v>
      </c>
      <c r="B20" s="151" t="s">
        <v>37</v>
      </c>
      <c r="C20" s="152"/>
      <c r="D20" s="153"/>
      <c r="E20" s="1"/>
      <c r="F20"/>
      <c r="G20"/>
      <c r="H20" s="154" t="s">
        <v>33</v>
      </c>
      <c r="I20" s="151" t="s">
        <v>37</v>
      </c>
      <c r="J20" s="152"/>
      <c r="K20" s="153"/>
      <c r="L20" s="2"/>
      <c r="M20"/>
      <c r="N20"/>
      <c r="O20" s="154" t="s">
        <v>33</v>
      </c>
      <c r="Q20" s="30"/>
      <c r="R20" s="31"/>
      <c r="S20" s="29"/>
    </row>
    <row r="21" spans="1:34" x14ac:dyDescent="0.25">
      <c r="A21" s="149"/>
      <c r="B21" s="77" t="s">
        <v>18</v>
      </c>
      <c r="C21" s="10" t="s">
        <v>19</v>
      </c>
      <c r="D21" s="10" t="s">
        <v>20</v>
      </c>
      <c r="E21"/>
      <c r="F21"/>
      <c r="G21"/>
      <c r="H21" s="154"/>
      <c r="I21" s="82" t="s">
        <v>18</v>
      </c>
      <c r="J21" s="9" t="s">
        <v>19</v>
      </c>
      <c r="K21" s="9" t="s">
        <v>20</v>
      </c>
      <c r="L21"/>
      <c r="M21"/>
      <c r="N21"/>
      <c r="O21" s="154"/>
      <c r="Q21" s="30"/>
      <c r="R21" s="31"/>
      <c r="S21" s="29"/>
    </row>
    <row r="22" spans="1:34" ht="15.75" thickBot="1" x14ac:dyDescent="0.3">
      <c r="A22" s="150"/>
      <c r="B22" s="78">
        <v>50</v>
      </c>
      <c r="C22" s="79">
        <v>50</v>
      </c>
      <c r="D22" s="79">
        <v>50</v>
      </c>
      <c r="E22" s="80"/>
      <c r="F22" s="80"/>
      <c r="G22" s="80"/>
      <c r="H22" s="81" t="str">
        <f>IF(AND(B22&gt;45,C22&gt;45,D22&gt;45), "Pass","Fail")</f>
        <v>Pass</v>
      </c>
      <c r="I22" s="78">
        <v>50</v>
      </c>
      <c r="J22" s="79">
        <v>50</v>
      </c>
      <c r="K22" s="79">
        <v>50</v>
      </c>
      <c r="L22" s="80"/>
      <c r="M22" s="80"/>
      <c r="N22" s="80"/>
      <c r="O22" s="81" t="str">
        <f>IF(AND(I22&gt;45,J22&gt;45,K22&gt;45), "Pass","Fail")</f>
        <v>Pass</v>
      </c>
    </row>
    <row r="23" spans="1:34" ht="15.75" thickBot="1" x14ac:dyDescent="0.3">
      <c r="A23" t="s">
        <v>49</v>
      </c>
    </row>
    <row r="24" spans="1:34" x14ac:dyDescent="0.25">
      <c r="A24" s="135" t="s">
        <v>39</v>
      </c>
      <c r="B24" s="119" t="s">
        <v>45</v>
      </c>
      <c r="C24" s="120"/>
      <c r="D24" s="120"/>
      <c r="E24" s="120"/>
      <c r="F24" s="120"/>
      <c r="G24" s="120"/>
      <c r="H24" s="121"/>
      <c r="I24" s="119" t="s">
        <v>46</v>
      </c>
      <c r="J24" s="120"/>
      <c r="K24" s="120"/>
      <c r="L24" s="120"/>
      <c r="M24" s="120"/>
      <c r="N24" s="120"/>
      <c r="O24" s="121"/>
      <c r="P24"/>
      <c r="Q24" s="122" t="s">
        <v>32</v>
      </c>
      <c r="R24" s="123" t="s">
        <v>33</v>
      </c>
      <c r="S24" s="126" t="s">
        <v>48</v>
      </c>
      <c r="AH24" s="22"/>
    </row>
    <row r="25" spans="1:34" ht="24.75" customHeight="1" x14ac:dyDescent="0.25">
      <c r="A25" s="136"/>
      <c r="B25" s="140" t="s">
        <v>35</v>
      </c>
      <c r="C25" s="141"/>
      <c r="D25" s="142"/>
      <c r="E25" s="143" t="s">
        <v>36</v>
      </c>
      <c r="F25" s="131" t="s">
        <v>31</v>
      </c>
      <c r="G25" s="131" t="s">
        <v>32</v>
      </c>
      <c r="H25" s="134" t="s">
        <v>33</v>
      </c>
      <c r="I25" s="140" t="s">
        <v>35</v>
      </c>
      <c r="J25" s="141"/>
      <c r="K25" s="142"/>
      <c r="L25" s="158" t="s">
        <v>36</v>
      </c>
      <c r="M25" s="138" t="s">
        <v>31</v>
      </c>
      <c r="N25" s="131" t="s">
        <v>32</v>
      </c>
      <c r="O25" s="134" t="s">
        <v>33</v>
      </c>
      <c r="P25"/>
      <c r="Q25" s="130"/>
      <c r="R25" s="131"/>
      <c r="S25" s="128"/>
      <c r="AH25" s="22"/>
    </row>
    <row r="26" spans="1:34" ht="16.5" customHeight="1" x14ac:dyDescent="0.25">
      <c r="A26" s="137"/>
      <c r="B26" s="88" t="s">
        <v>18</v>
      </c>
      <c r="C26" s="10" t="s">
        <v>19</v>
      </c>
      <c r="D26" s="10" t="s">
        <v>20</v>
      </c>
      <c r="E26" s="143"/>
      <c r="F26" s="131"/>
      <c r="G26" s="131"/>
      <c r="H26" s="134"/>
      <c r="I26" s="88" t="s">
        <v>18</v>
      </c>
      <c r="J26" s="8" t="s">
        <v>19</v>
      </c>
      <c r="K26" s="8" t="s">
        <v>20</v>
      </c>
      <c r="L26" s="159"/>
      <c r="M26" s="139"/>
      <c r="N26" s="131"/>
      <c r="O26" s="134"/>
      <c r="P26"/>
      <c r="Q26" s="130"/>
      <c r="R26" s="131"/>
      <c r="S26" s="128"/>
    </row>
    <row r="27" spans="1:34" x14ac:dyDescent="0.25">
      <c r="A27" s="86" t="s">
        <v>21</v>
      </c>
      <c r="B27" s="89"/>
      <c r="C27" s="32"/>
      <c r="D27" s="32"/>
      <c r="E27" s="90" t="e">
        <f>AVERAGE(B27:D27)</f>
        <v>#DIV/0!</v>
      </c>
      <c r="F27" s="90" t="e">
        <f>STDEV(B27:D27)</f>
        <v>#DIV/0!</v>
      </c>
      <c r="G27" s="11" t="e">
        <f>100*F27/E27</f>
        <v>#DIV/0!</v>
      </c>
      <c r="H27" s="91" t="e">
        <f>IF(G27&lt;25,"Pass","Fail")</f>
        <v>#DIV/0!</v>
      </c>
      <c r="I27" s="89"/>
      <c r="J27" s="32"/>
      <c r="K27" s="32"/>
      <c r="L27" s="90" t="e">
        <f>AVERAGE(I27:K27)</f>
        <v>#DIV/0!</v>
      </c>
      <c r="M27" s="90" t="e">
        <f>STDEV(I27:K27)</f>
        <v>#DIV/0!</v>
      </c>
      <c r="N27" s="11" t="e">
        <f>100*M27/L27</f>
        <v>#DIV/0!</v>
      </c>
      <c r="O27" s="91" t="e">
        <f>IF(N27&lt;25,"Pass","Fail")</f>
        <v>#DIV/0!</v>
      </c>
      <c r="P27" s="22"/>
      <c r="Q27" s="95" t="e">
        <f>100*STDEV(C45:E47)/AVERAGE(C45:E47)</f>
        <v>#DIV/0!</v>
      </c>
      <c r="R27" s="12" t="e">
        <f>IF(Q27&lt;25,"Pass","Fail")</f>
        <v>#DIV/0!</v>
      </c>
      <c r="S27" s="96" t="e">
        <f>IF(G45&gt;99, "99",G45)</f>
        <v>#DIV/0!</v>
      </c>
    </row>
    <row r="28" spans="1:34" x14ac:dyDescent="0.25">
      <c r="A28" s="86" t="s">
        <v>22</v>
      </c>
      <c r="B28" s="89"/>
      <c r="C28" s="32"/>
      <c r="D28" s="32"/>
      <c r="E28" s="90" t="e">
        <f t="shared" ref="E28:E33" si="2">AVERAGE(B28:D28)</f>
        <v>#DIV/0!</v>
      </c>
      <c r="F28" s="90" t="e">
        <f t="shared" ref="F28:F33" si="3">STDEV(B28:D28)</f>
        <v>#DIV/0!</v>
      </c>
      <c r="G28" s="11" t="e">
        <f t="shared" ref="G28:G33" si="4">100*F28/E28</f>
        <v>#DIV/0!</v>
      </c>
      <c r="H28" s="91" t="e">
        <f t="shared" ref="H28:H33" si="5">IF(G28&lt;25,"Pass","Fail")</f>
        <v>#DIV/0!</v>
      </c>
      <c r="I28" s="89"/>
      <c r="J28" s="32"/>
      <c r="K28" s="32"/>
      <c r="L28" s="90" t="e">
        <f t="shared" ref="L28:L33" si="6">AVERAGE(I28:K28)</f>
        <v>#DIV/0!</v>
      </c>
      <c r="M28" s="90" t="e">
        <f t="shared" ref="M28:M33" si="7">STDEV(I28:K28)</f>
        <v>#DIV/0!</v>
      </c>
      <c r="N28" s="11" t="e">
        <f t="shared" ref="N28:N33" si="8">100*M28/L28</f>
        <v>#DIV/0!</v>
      </c>
      <c r="O28" s="91" t="e">
        <f t="shared" ref="O28:O33" si="9">IF(N28&lt;25,"Pass","Fail")</f>
        <v>#DIV/0!</v>
      </c>
      <c r="P28" s="22"/>
      <c r="Q28" s="95" t="e">
        <f>100*STDEV(C48:E50)/AVERAGE(C48:E50)</f>
        <v>#DIV/0!</v>
      </c>
      <c r="R28" s="12" t="e">
        <f t="shared" ref="R28:R33" si="10">IF(Q28&lt;25,"Pass","Fail")</f>
        <v>#DIV/0!</v>
      </c>
      <c r="S28" s="96" t="e">
        <f t="shared" ref="S28:S33" si="11">IF(G46&gt;99, "99",G46)</f>
        <v>#DIV/0!</v>
      </c>
    </row>
    <row r="29" spans="1:34" x14ac:dyDescent="0.25">
      <c r="A29" s="86" t="s">
        <v>23</v>
      </c>
      <c r="B29" s="89"/>
      <c r="C29" s="32"/>
      <c r="D29" s="32"/>
      <c r="E29" s="90" t="e">
        <f t="shared" si="2"/>
        <v>#DIV/0!</v>
      </c>
      <c r="F29" s="90" t="e">
        <f t="shared" si="3"/>
        <v>#DIV/0!</v>
      </c>
      <c r="G29" s="11" t="e">
        <f t="shared" si="4"/>
        <v>#DIV/0!</v>
      </c>
      <c r="H29" s="91" t="e">
        <f t="shared" si="5"/>
        <v>#DIV/0!</v>
      </c>
      <c r="I29" s="89"/>
      <c r="J29" s="32"/>
      <c r="K29" s="32"/>
      <c r="L29" s="90" t="e">
        <f t="shared" si="6"/>
        <v>#DIV/0!</v>
      </c>
      <c r="M29" s="90" t="e">
        <f t="shared" si="7"/>
        <v>#DIV/0!</v>
      </c>
      <c r="N29" s="11" t="e">
        <f t="shared" si="8"/>
        <v>#DIV/0!</v>
      </c>
      <c r="O29" s="91" t="e">
        <f t="shared" si="9"/>
        <v>#DIV/0!</v>
      </c>
      <c r="P29" s="22"/>
      <c r="Q29" s="95" t="e">
        <f>100*STDEV(C51:E53)/AVERAGE(C51:E53)</f>
        <v>#DIV/0!</v>
      </c>
      <c r="R29" s="12" t="e">
        <f t="shared" si="10"/>
        <v>#DIV/0!</v>
      </c>
      <c r="S29" s="96" t="e">
        <f t="shared" si="11"/>
        <v>#DIV/0!</v>
      </c>
    </row>
    <row r="30" spans="1:34" x14ac:dyDescent="0.25">
      <c r="A30" s="86" t="s">
        <v>24</v>
      </c>
      <c r="B30" s="89"/>
      <c r="C30" s="32"/>
      <c r="D30" s="32"/>
      <c r="E30" s="90" t="e">
        <f t="shared" si="2"/>
        <v>#DIV/0!</v>
      </c>
      <c r="F30" s="90" t="e">
        <f t="shared" si="3"/>
        <v>#DIV/0!</v>
      </c>
      <c r="G30" s="11" t="e">
        <f t="shared" si="4"/>
        <v>#DIV/0!</v>
      </c>
      <c r="H30" s="91" t="e">
        <f t="shared" si="5"/>
        <v>#DIV/0!</v>
      </c>
      <c r="I30" s="89"/>
      <c r="J30" s="32"/>
      <c r="K30" s="32"/>
      <c r="L30" s="90" t="e">
        <f t="shared" si="6"/>
        <v>#DIV/0!</v>
      </c>
      <c r="M30" s="90" t="e">
        <f t="shared" si="7"/>
        <v>#DIV/0!</v>
      </c>
      <c r="N30" s="11" t="e">
        <f t="shared" si="8"/>
        <v>#DIV/0!</v>
      </c>
      <c r="O30" s="91" t="e">
        <f t="shared" si="9"/>
        <v>#DIV/0!</v>
      </c>
      <c r="P30" s="22"/>
      <c r="Q30" s="95" t="e">
        <f>100*STDEV(C54:E56)/AVERAGE(C54:E56)</f>
        <v>#DIV/0!</v>
      </c>
      <c r="R30" s="12" t="e">
        <f t="shared" si="10"/>
        <v>#DIV/0!</v>
      </c>
      <c r="S30" s="96" t="e">
        <f t="shared" si="11"/>
        <v>#DIV/0!</v>
      </c>
    </row>
    <row r="31" spans="1:34" x14ac:dyDescent="0.25">
      <c r="A31" s="86" t="s">
        <v>25</v>
      </c>
      <c r="B31" s="89"/>
      <c r="C31" s="32"/>
      <c r="D31" s="32"/>
      <c r="E31" s="90" t="e">
        <f t="shared" si="2"/>
        <v>#DIV/0!</v>
      </c>
      <c r="F31" s="90" t="e">
        <f t="shared" si="3"/>
        <v>#DIV/0!</v>
      </c>
      <c r="G31" s="11" t="e">
        <f t="shared" si="4"/>
        <v>#DIV/0!</v>
      </c>
      <c r="H31" s="91" t="e">
        <f t="shared" si="5"/>
        <v>#DIV/0!</v>
      </c>
      <c r="I31" s="89"/>
      <c r="J31" s="32"/>
      <c r="K31" s="32"/>
      <c r="L31" s="90" t="e">
        <f t="shared" si="6"/>
        <v>#DIV/0!</v>
      </c>
      <c r="M31" s="90" t="e">
        <f t="shared" si="7"/>
        <v>#DIV/0!</v>
      </c>
      <c r="N31" s="11" t="e">
        <f t="shared" si="8"/>
        <v>#DIV/0!</v>
      </c>
      <c r="O31" s="91" t="e">
        <f t="shared" si="9"/>
        <v>#DIV/0!</v>
      </c>
      <c r="P31" s="22"/>
      <c r="Q31" s="95" t="e">
        <f>100*STDEV(C57:E59)/AVERAGE(C57:E59)</f>
        <v>#DIV/0!</v>
      </c>
      <c r="R31" s="12" t="e">
        <f t="shared" si="10"/>
        <v>#DIV/0!</v>
      </c>
      <c r="S31" s="96" t="e">
        <f t="shared" si="11"/>
        <v>#DIV/0!</v>
      </c>
    </row>
    <row r="32" spans="1:34" x14ac:dyDescent="0.25">
      <c r="A32" s="86" t="s">
        <v>26</v>
      </c>
      <c r="B32" s="89"/>
      <c r="C32" s="32"/>
      <c r="D32" s="32"/>
      <c r="E32" s="90" t="e">
        <f t="shared" si="2"/>
        <v>#DIV/0!</v>
      </c>
      <c r="F32" s="90" t="e">
        <f t="shared" si="3"/>
        <v>#DIV/0!</v>
      </c>
      <c r="G32" s="11" t="e">
        <f t="shared" si="4"/>
        <v>#DIV/0!</v>
      </c>
      <c r="H32" s="91" t="e">
        <f t="shared" si="5"/>
        <v>#DIV/0!</v>
      </c>
      <c r="I32" s="89"/>
      <c r="J32" s="32"/>
      <c r="K32" s="32"/>
      <c r="L32" s="90" t="e">
        <f t="shared" si="6"/>
        <v>#DIV/0!</v>
      </c>
      <c r="M32" s="90" t="e">
        <f t="shared" si="7"/>
        <v>#DIV/0!</v>
      </c>
      <c r="N32" s="11" t="e">
        <f t="shared" si="8"/>
        <v>#DIV/0!</v>
      </c>
      <c r="O32" s="91" t="e">
        <f t="shared" si="9"/>
        <v>#DIV/0!</v>
      </c>
      <c r="P32" s="22"/>
      <c r="Q32" s="95" t="e">
        <f>100*STDEV(C60:E62)/AVERAGE(C60:E62)</f>
        <v>#DIV/0!</v>
      </c>
      <c r="R32" s="12" t="e">
        <f t="shared" si="10"/>
        <v>#DIV/0!</v>
      </c>
      <c r="S32" s="96" t="e">
        <f t="shared" si="11"/>
        <v>#DIV/0!</v>
      </c>
    </row>
    <row r="33" spans="1:19" ht="15.75" thickBot="1" x14ac:dyDescent="0.3">
      <c r="A33" s="87" t="s">
        <v>17</v>
      </c>
      <c r="B33" s="92"/>
      <c r="C33" s="93"/>
      <c r="D33" s="93"/>
      <c r="E33" s="94" t="e">
        <f t="shared" si="2"/>
        <v>#DIV/0!</v>
      </c>
      <c r="F33" s="94" t="e">
        <f t="shared" si="3"/>
        <v>#DIV/0!</v>
      </c>
      <c r="G33" s="72" t="e">
        <f t="shared" si="4"/>
        <v>#DIV/0!</v>
      </c>
      <c r="H33" s="81" t="e">
        <f t="shared" si="5"/>
        <v>#DIV/0!</v>
      </c>
      <c r="I33" s="92"/>
      <c r="J33" s="93"/>
      <c r="K33" s="93"/>
      <c r="L33" s="94" t="e">
        <f t="shared" si="6"/>
        <v>#DIV/0!</v>
      </c>
      <c r="M33" s="94" t="e">
        <f t="shared" si="7"/>
        <v>#DIV/0!</v>
      </c>
      <c r="N33" s="72" t="e">
        <f t="shared" si="8"/>
        <v>#DIV/0!</v>
      </c>
      <c r="O33" s="81" t="e">
        <f t="shared" si="9"/>
        <v>#DIV/0!</v>
      </c>
      <c r="P33" s="22"/>
      <c r="Q33" s="83" t="e">
        <f>100*STDEV(C63:E65)/AVERAGE(C63:E65)</f>
        <v>#DIV/0!</v>
      </c>
      <c r="R33" s="97" t="e">
        <f t="shared" si="10"/>
        <v>#DIV/0!</v>
      </c>
      <c r="S33" s="98" t="e">
        <f t="shared" si="11"/>
        <v>#DIV/0!</v>
      </c>
    </row>
    <row r="34" spans="1:19" x14ac:dyDescent="0.25">
      <c r="O34" s="19"/>
    </row>
    <row r="35" spans="1:19" x14ac:dyDescent="0.25">
      <c r="A35" s="28"/>
      <c r="O35" s="19"/>
    </row>
    <row r="36" spans="1:19" x14ac:dyDescent="0.25">
      <c r="O36" s="19"/>
    </row>
    <row r="37" spans="1:19" x14ac:dyDescent="0.25">
      <c r="O37" s="19"/>
    </row>
    <row r="38" spans="1:19" x14ac:dyDescent="0.25">
      <c r="O38" s="19"/>
    </row>
    <row r="39" spans="1:19" x14ac:dyDescent="0.25">
      <c r="O39" s="19"/>
    </row>
    <row r="40" spans="1:19" x14ac:dyDescent="0.25">
      <c r="O40" s="19"/>
    </row>
    <row r="41" spans="1:19" hidden="1" x14ac:dyDescent="0.25">
      <c r="A41" s="34" t="s">
        <v>15</v>
      </c>
      <c r="B41" s="35" t="s">
        <v>16</v>
      </c>
      <c r="C41" s="160" t="s">
        <v>28</v>
      </c>
      <c r="D41" s="160"/>
      <c r="E41" s="160"/>
      <c r="O41" s="19"/>
    </row>
    <row r="42" spans="1:19" hidden="1" x14ac:dyDescent="0.25">
      <c r="A42" s="160" t="s">
        <v>14</v>
      </c>
      <c r="B42" s="33">
        <v>1</v>
      </c>
      <c r="C42" s="18" t="e">
        <f>100*$B$19/($B$19+I19)</f>
        <v>#DIV/0!</v>
      </c>
      <c r="D42" s="18" t="e">
        <f t="shared" ref="D42:E42" si="12">100*$B$19/($B$19+J19)</f>
        <v>#DIV/0!</v>
      </c>
      <c r="E42" s="18" t="e">
        <f t="shared" si="12"/>
        <v>#DIV/0!</v>
      </c>
    </row>
    <row r="43" spans="1:19" hidden="1" x14ac:dyDescent="0.25">
      <c r="A43" s="161"/>
      <c r="B43" s="33">
        <v>2</v>
      </c>
      <c r="C43" s="18" t="e">
        <f>100*$C$19/($C$19+I19)</f>
        <v>#DIV/0!</v>
      </c>
      <c r="D43" s="18" t="e">
        <f t="shared" ref="D43:E43" si="13">100*$C$19/($C$19+J19)</f>
        <v>#DIV/0!</v>
      </c>
      <c r="E43" s="18" t="e">
        <f t="shared" si="13"/>
        <v>#DIV/0!</v>
      </c>
      <c r="F43" s="163" t="s">
        <v>44</v>
      </c>
      <c r="G43" s="163"/>
      <c r="H43" s="36"/>
    </row>
    <row r="44" spans="1:19" hidden="1" x14ac:dyDescent="0.25">
      <c r="A44" s="162"/>
      <c r="B44" s="33">
        <v>3</v>
      </c>
      <c r="C44" s="18" t="e">
        <f>100*$D$19/($D$19+I19)</f>
        <v>#DIV/0!</v>
      </c>
      <c r="D44" s="18" t="e">
        <f t="shared" ref="D44:E44" si="14">100*$D$19/($D$19+J19)</f>
        <v>#DIV/0!</v>
      </c>
      <c r="E44" s="18" t="e">
        <f t="shared" si="14"/>
        <v>#DIV/0!</v>
      </c>
      <c r="F44" s="24" t="s">
        <v>34</v>
      </c>
      <c r="G44" s="24" t="s">
        <v>40</v>
      </c>
    </row>
    <row r="45" spans="1:19" hidden="1" x14ac:dyDescent="0.25">
      <c r="A45" s="155" t="str">
        <f>A27</f>
        <v>Sample 1</v>
      </c>
      <c r="B45" s="37">
        <v>1</v>
      </c>
      <c r="C45" s="14" t="e">
        <f>100*$B$27/($B$27+I27)</f>
        <v>#DIV/0!</v>
      </c>
      <c r="D45" s="14" t="e">
        <f t="shared" ref="D45:E45" si="15">100*$B$27/($B$27+J27)</f>
        <v>#DIV/0!</v>
      </c>
      <c r="E45" s="14" t="e">
        <f t="shared" si="15"/>
        <v>#DIV/0!</v>
      </c>
      <c r="F45" s="15" t="str">
        <f>A27</f>
        <v>Sample 1</v>
      </c>
      <c r="G45" s="39" t="e">
        <f>100*E27/(E27+L27)</f>
        <v>#DIV/0!</v>
      </c>
    </row>
    <row r="46" spans="1:19" hidden="1" x14ac:dyDescent="0.25">
      <c r="A46" s="156"/>
      <c r="B46" s="38">
        <v>2</v>
      </c>
      <c r="C46" s="16" t="e">
        <f>100*$C$27/($C$27+I27)</f>
        <v>#DIV/0!</v>
      </c>
      <c r="D46" s="16" t="e">
        <f t="shared" ref="D46:E46" si="16">100*$C$27/($C$27+J27)</f>
        <v>#DIV/0!</v>
      </c>
      <c r="E46" s="16" t="e">
        <f t="shared" si="16"/>
        <v>#DIV/0!</v>
      </c>
      <c r="F46" s="15" t="str">
        <f t="shared" ref="F46:F51" si="17">A28</f>
        <v>Sample 2</v>
      </c>
      <c r="G46" s="39" t="e">
        <f t="shared" ref="G46:G51" si="18">100*E28/(E28+L28)</f>
        <v>#DIV/0!</v>
      </c>
    </row>
    <row r="47" spans="1:19" hidden="1" x14ac:dyDescent="0.25">
      <c r="A47" s="157"/>
      <c r="B47" s="38">
        <v>3</v>
      </c>
      <c r="C47" s="17" t="e">
        <f>100*$D$27/($D$27+I27)</f>
        <v>#DIV/0!</v>
      </c>
      <c r="D47" s="17" t="e">
        <f t="shared" ref="D47:E47" si="19">100*$D$27/($D$27+J27)</f>
        <v>#DIV/0!</v>
      </c>
      <c r="E47" s="17" t="e">
        <f t="shared" si="19"/>
        <v>#DIV/0!</v>
      </c>
      <c r="F47" s="15" t="str">
        <f t="shared" si="17"/>
        <v>Sample 3</v>
      </c>
      <c r="G47" s="39" t="e">
        <f t="shared" si="18"/>
        <v>#DIV/0!</v>
      </c>
    </row>
    <row r="48" spans="1:19" hidden="1" x14ac:dyDescent="0.25">
      <c r="A48" s="155" t="str">
        <f>A28</f>
        <v>Sample 2</v>
      </c>
      <c r="B48" s="38">
        <v>1</v>
      </c>
      <c r="C48" s="17" t="e">
        <f>100*$B$28/($B$28+I28)</f>
        <v>#DIV/0!</v>
      </c>
      <c r="D48" s="17" t="e">
        <f t="shared" ref="D48:E48" si="20">100*$B$28/($B$28+J28)</f>
        <v>#DIV/0!</v>
      </c>
      <c r="E48" s="17" t="e">
        <f t="shared" si="20"/>
        <v>#DIV/0!</v>
      </c>
      <c r="F48" s="15" t="str">
        <f t="shared" si="17"/>
        <v>Sample 4</v>
      </c>
      <c r="G48" s="39" t="e">
        <f t="shared" si="18"/>
        <v>#DIV/0!</v>
      </c>
    </row>
    <row r="49" spans="1:7" hidden="1" x14ac:dyDescent="0.25">
      <c r="A49" s="156"/>
      <c r="B49" s="38">
        <v>2</v>
      </c>
      <c r="C49" s="17" t="e">
        <f>100*$C$28/($C$28+I28)</f>
        <v>#DIV/0!</v>
      </c>
      <c r="D49" s="17" t="e">
        <f t="shared" ref="D49:E49" si="21">100*$C$28/($C$28+J28)</f>
        <v>#DIV/0!</v>
      </c>
      <c r="E49" s="17" t="e">
        <f t="shared" si="21"/>
        <v>#DIV/0!</v>
      </c>
      <c r="F49" s="15" t="str">
        <f t="shared" si="17"/>
        <v>Sample 5</v>
      </c>
      <c r="G49" s="39" t="e">
        <f t="shared" si="18"/>
        <v>#DIV/0!</v>
      </c>
    </row>
    <row r="50" spans="1:7" hidden="1" x14ac:dyDescent="0.25">
      <c r="A50" s="157"/>
      <c r="B50" s="38">
        <v>3</v>
      </c>
      <c r="C50" s="17" t="e">
        <f>100*$D$28/($D$28+I28)</f>
        <v>#DIV/0!</v>
      </c>
      <c r="D50" s="17" t="e">
        <f t="shared" ref="D50:E50" si="22">100*$D$28/($D$28+J28)</f>
        <v>#DIV/0!</v>
      </c>
      <c r="E50" s="17" t="e">
        <f t="shared" si="22"/>
        <v>#DIV/0!</v>
      </c>
      <c r="F50" s="15" t="str">
        <f t="shared" si="17"/>
        <v>Sample 6</v>
      </c>
      <c r="G50" s="39" t="e">
        <f t="shared" si="18"/>
        <v>#DIV/0!</v>
      </c>
    </row>
    <row r="51" spans="1:7" hidden="1" x14ac:dyDescent="0.25">
      <c r="A51" s="155" t="str">
        <f>A29</f>
        <v>Sample 3</v>
      </c>
      <c r="B51" s="38">
        <v>1</v>
      </c>
      <c r="C51" s="17" t="e">
        <f>100*$B$29/($B$29+I29)</f>
        <v>#DIV/0!</v>
      </c>
      <c r="D51" s="17" t="e">
        <f t="shared" ref="D51:E51" si="23">100*$B$29/($B$29+J29)</f>
        <v>#DIV/0!</v>
      </c>
      <c r="E51" s="17" t="e">
        <f t="shared" si="23"/>
        <v>#DIV/0!</v>
      </c>
      <c r="F51" s="15" t="str">
        <f t="shared" si="17"/>
        <v>Sample 7</v>
      </c>
      <c r="G51" s="39" t="e">
        <f t="shared" si="18"/>
        <v>#DIV/0!</v>
      </c>
    </row>
    <row r="52" spans="1:7" hidden="1" x14ac:dyDescent="0.25">
      <c r="A52" s="156"/>
      <c r="B52" s="38">
        <v>2</v>
      </c>
      <c r="C52" s="17" t="e">
        <f>100*$C$29/(C$29+I29)</f>
        <v>#DIV/0!</v>
      </c>
      <c r="D52" s="17" t="e">
        <f t="shared" ref="D52:E52" si="24">100*$C$29/(D$29+J29)</f>
        <v>#DIV/0!</v>
      </c>
      <c r="E52" s="17" t="e">
        <f t="shared" si="24"/>
        <v>#DIV/0!</v>
      </c>
    </row>
    <row r="53" spans="1:7" hidden="1" x14ac:dyDescent="0.25">
      <c r="A53" s="157"/>
      <c r="B53" s="38">
        <v>3</v>
      </c>
      <c r="C53" s="17" t="e">
        <f>100*$D$29/($D$29+I29)</f>
        <v>#DIV/0!</v>
      </c>
      <c r="D53" s="17" t="e">
        <f t="shared" ref="D53:E53" si="25">100*$D$29/($D$29+J29)</f>
        <v>#DIV/0!</v>
      </c>
      <c r="E53" s="17" t="e">
        <f t="shared" si="25"/>
        <v>#DIV/0!</v>
      </c>
    </row>
    <row r="54" spans="1:7" hidden="1" x14ac:dyDescent="0.25">
      <c r="A54" s="155" t="str">
        <f>A30</f>
        <v>Sample 4</v>
      </c>
      <c r="B54" s="38">
        <v>1</v>
      </c>
      <c r="C54" s="17" t="e">
        <f>100*$B$30/($B$30+I30)</f>
        <v>#DIV/0!</v>
      </c>
      <c r="D54" s="17" t="e">
        <f t="shared" ref="D54:E54" si="26">100*$B$30/($B$30+J30)</f>
        <v>#DIV/0!</v>
      </c>
      <c r="E54" s="17" t="e">
        <f t="shared" si="26"/>
        <v>#DIV/0!</v>
      </c>
    </row>
    <row r="55" spans="1:7" hidden="1" x14ac:dyDescent="0.25">
      <c r="A55" s="156"/>
      <c r="B55" s="38">
        <v>2</v>
      </c>
      <c r="C55" s="17" t="e">
        <f>100*$C$30/($C$30+I30)</f>
        <v>#DIV/0!</v>
      </c>
      <c r="D55" s="17" t="e">
        <f t="shared" ref="D55:E55" si="27">100*$C$30/($C$30+J30)</f>
        <v>#DIV/0!</v>
      </c>
      <c r="E55" s="17" t="e">
        <f t="shared" si="27"/>
        <v>#DIV/0!</v>
      </c>
    </row>
    <row r="56" spans="1:7" hidden="1" x14ac:dyDescent="0.25">
      <c r="A56" s="157"/>
      <c r="B56" s="38">
        <v>3</v>
      </c>
      <c r="C56" s="17" t="e">
        <f>100*$D$30/($D$30+I30)</f>
        <v>#DIV/0!</v>
      </c>
      <c r="D56" s="17" t="e">
        <f t="shared" ref="D56:E56" si="28">100*$D$30/($D$30+J30)</f>
        <v>#DIV/0!</v>
      </c>
      <c r="E56" s="17" t="e">
        <f t="shared" si="28"/>
        <v>#DIV/0!</v>
      </c>
    </row>
    <row r="57" spans="1:7" hidden="1" x14ac:dyDescent="0.25">
      <c r="A57" s="155" t="str">
        <f>A31</f>
        <v>Sample 5</v>
      </c>
      <c r="B57" s="38">
        <v>1</v>
      </c>
      <c r="C57" s="17" t="e">
        <f>100*$B$31/($B$31+I31)</f>
        <v>#DIV/0!</v>
      </c>
      <c r="D57" s="17" t="e">
        <f t="shared" ref="D57:E57" si="29">100*$B$31/($B$31+J31)</f>
        <v>#DIV/0!</v>
      </c>
      <c r="E57" s="17" t="e">
        <f t="shared" si="29"/>
        <v>#DIV/0!</v>
      </c>
    </row>
    <row r="58" spans="1:7" hidden="1" x14ac:dyDescent="0.25">
      <c r="A58" s="156"/>
      <c r="B58" s="38">
        <v>2</v>
      </c>
      <c r="C58" s="17" t="e">
        <f>100*$C$31/($C$31+I31)</f>
        <v>#DIV/0!</v>
      </c>
      <c r="D58" s="17" t="e">
        <f t="shared" ref="D58:E58" si="30">100*$C$31/($C$31+J31)</f>
        <v>#DIV/0!</v>
      </c>
      <c r="E58" s="17" t="e">
        <f t="shared" si="30"/>
        <v>#DIV/0!</v>
      </c>
    </row>
    <row r="59" spans="1:7" hidden="1" x14ac:dyDescent="0.25">
      <c r="A59" s="157"/>
      <c r="B59" s="38">
        <v>3</v>
      </c>
      <c r="C59" s="17" t="e">
        <f>100*$D$31/($D$31+I31)</f>
        <v>#DIV/0!</v>
      </c>
      <c r="D59" s="17" t="e">
        <f t="shared" ref="D59:E59" si="31">100*$D$31/($D$31+J31)</f>
        <v>#DIV/0!</v>
      </c>
      <c r="E59" s="17" t="e">
        <f t="shared" si="31"/>
        <v>#DIV/0!</v>
      </c>
    </row>
    <row r="60" spans="1:7" hidden="1" x14ac:dyDescent="0.25">
      <c r="A60" s="155" t="str">
        <f>A32</f>
        <v>Sample 6</v>
      </c>
      <c r="B60" s="38">
        <v>1</v>
      </c>
      <c r="C60" s="17" t="e">
        <f>100*$B$32/($B$32+I32)</f>
        <v>#DIV/0!</v>
      </c>
      <c r="D60" s="17" t="e">
        <f t="shared" ref="D60:E60" si="32">100*$B$32/($B$32+J32)</f>
        <v>#DIV/0!</v>
      </c>
      <c r="E60" s="17" t="e">
        <f t="shared" si="32"/>
        <v>#DIV/0!</v>
      </c>
    </row>
    <row r="61" spans="1:7" hidden="1" x14ac:dyDescent="0.25">
      <c r="A61" s="156"/>
      <c r="B61" s="38">
        <v>2</v>
      </c>
      <c r="C61" s="17" t="e">
        <f>100*$C$32/($C$32+I32)</f>
        <v>#DIV/0!</v>
      </c>
      <c r="D61" s="17" t="e">
        <f t="shared" ref="D61:E61" si="33">100*$C$32/($C$32+J32)</f>
        <v>#DIV/0!</v>
      </c>
      <c r="E61" s="17" t="e">
        <f t="shared" si="33"/>
        <v>#DIV/0!</v>
      </c>
    </row>
    <row r="62" spans="1:7" hidden="1" x14ac:dyDescent="0.25">
      <c r="A62" s="157"/>
      <c r="B62" s="38">
        <v>3</v>
      </c>
      <c r="C62" s="17" t="e">
        <f>100*$D$32/($D$32+I32)</f>
        <v>#DIV/0!</v>
      </c>
      <c r="D62" s="17" t="e">
        <f t="shared" ref="D62:E62" si="34">100*$D$32/($D$32+J32)</f>
        <v>#DIV/0!</v>
      </c>
      <c r="E62" s="17" t="e">
        <f t="shared" si="34"/>
        <v>#DIV/0!</v>
      </c>
    </row>
    <row r="63" spans="1:7" hidden="1" x14ac:dyDescent="0.25">
      <c r="A63" s="164" t="str">
        <f>A33</f>
        <v>Sample 7</v>
      </c>
      <c r="B63" s="33">
        <v>1</v>
      </c>
      <c r="C63" s="18" t="e">
        <f>100*$B$33/($B$33+I33)</f>
        <v>#DIV/0!</v>
      </c>
      <c r="D63" s="18" t="e">
        <f t="shared" ref="D63:E63" si="35">100*$B$33/($B$33+J33)</f>
        <v>#DIV/0!</v>
      </c>
      <c r="E63" s="18" t="e">
        <f t="shared" si="35"/>
        <v>#DIV/0!</v>
      </c>
    </row>
    <row r="64" spans="1:7" hidden="1" x14ac:dyDescent="0.25">
      <c r="A64" s="164"/>
      <c r="B64" s="33">
        <v>2</v>
      </c>
      <c r="C64" s="18" t="e">
        <f>100*$C$33/($C$33+I33)</f>
        <v>#DIV/0!</v>
      </c>
      <c r="D64" s="18" t="e">
        <f t="shared" ref="D64:E64" si="36">100*$C$33/($C$33+J33)</f>
        <v>#DIV/0!</v>
      </c>
      <c r="E64" s="18" t="e">
        <f t="shared" si="36"/>
        <v>#DIV/0!</v>
      </c>
    </row>
    <row r="65" spans="1:5" hidden="1" x14ac:dyDescent="0.25">
      <c r="A65" s="164"/>
      <c r="B65" s="33">
        <v>3</v>
      </c>
      <c r="C65" s="18" t="e">
        <f>100*$D$33/($D$33+I33)</f>
        <v>#DIV/0!</v>
      </c>
      <c r="D65" s="18" t="e">
        <f t="shared" ref="D65:E65" si="37">100*$D$33/($D$33+J33)</f>
        <v>#DIV/0!</v>
      </c>
      <c r="E65" s="18" t="e">
        <f t="shared" si="37"/>
        <v>#DIV/0!</v>
      </c>
    </row>
    <row r="66" spans="1:5" x14ac:dyDescent="0.25">
      <c r="A66" s="27"/>
    </row>
    <row r="67" spans="1:5" x14ac:dyDescent="0.25">
      <c r="A67" s="27"/>
    </row>
    <row r="68" spans="1:5" x14ac:dyDescent="0.25">
      <c r="A68" s="27"/>
    </row>
  </sheetData>
  <sheetProtection algorithmName="SHA-512" hashValue="fVA0/18iB5PBxledQz+NzSeJrSTyLcgBnk4GUlB0TKiKTsDY7SRFgJhzpW+Vw5ch5m8bSirrXGA1Ays5VeX6Vw==" saltValue="jTRZe8WukrCMvPh6ZzY4wA==" spinCount="100000" sheet="1" objects="1" scenarios="1"/>
  <mergeCells count="67">
    <mergeCell ref="A51:A53"/>
    <mergeCell ref="A54:A56"/>
    <mergeCell ref="A57:A59"/>
    <mergeCell ref="A60:A62"/>
    <mergeCell ref="A63:A65"/>
    <mergeCell ref="O25:O26"/>
    <mergeCell ref="C41:E41"/>
    <mergeCell ref="A42:A44"/>
    <mergeCell ref="F43:G43"/>
    <mergeCell ref="A45:A47"/>
    <mergeCell ref="A48:A50"/>
    <mergeCell ref="Q24:Q26"/>
    <mergeCell ref="R24:R26"/>
    <mergeCell ref="S24:S26"/>
    <mergeCell ref="B25:D25"/>
    <mergeCell ref="E25:E26"/>
    <mergeCell ref="F25:F26"/>
    <mergeCell ref="G25:G26"/>
    <mergeCell ref="H25:H26"/>
    <mergeCell ref="I25:K25"/>
    <mergeCell ref="L25:L26"/>
    <mergeCell ref="A24:A26"/>
    <mergeCell ref="B24:H24"/>
    <mergeCell ref="I24:O24"/>
    <mergeCell ref="M25:M26"/>
    <mergeCell ref="N25:N26"/>
    <mergeCell ref="A20:A22"/>
    <mergeCell ref="B20:D20"/>
    <mergeCell ref="H20:H21"/>
    <mergeCell ref="I20:K20"/>
    <mergeCell ref="O20:O21"/>
    <mergeCell ref="J7:J8"/>
    <mergeCell ref="K7:K8"/>
    <mergeCell ref="Q16:Q18"/>
    <mergeCell ref="R16:R18"/>
    <mergeCell ref="S16:S18"/>
    <mergeCell ref="I17:K17"/>
    <mergeCell ref="L17:L18"/>
    <mergeCell ref="M10:M11"/>
    <mergeCell ref="N10:N11"/>
    <mergeCell ref="A16:A18"/>
    <mergeCell ref="B16:H16"/>
    <mergeCell ref="I16:O16"/>
    <mergeCell ref="M17:M18"/>
    <mergeCell ref="N17:N18"/>
    <mergeCell ref="O17:O18"/>
    <mergeCell ref="B17:D17"/>
    <mergeCell ref="E17:E18"/>
    <mergeCell ref="F17:F18"/>
    <mergeCell ref="G17:G18"/>
    <mergeCell ref="H17:H18"/>
    <mergeCell ref="A1:D5"/>
    <mergeCell ref="E1:I5"/>
    <mergeCell ref="B6:F6"/>
    <mergeCell ref="G6:K6"/>
    <mergeCell ref="M6:N7"/>
    <mergeCell ref="A7:A8"/>
    <mergeCell ref="B7:B8"/>
    <mergeCell ref="C7:C8"/>
    <mergeCell ref="D7:D8"/>
    <mergeCell ref="E7:E8"/>
    <mergeCell ref="M8:M9"/>
    <mergeCell ref="N8:N9"/>
    <mergeCell ref="F7:F8"/>
    <mergeCell ref="G7:G8"/>
    <mergeCell ref="H7:H8"/>
    <mergeCell ref="I7:I8"/>
  </mergeCells>
  <conditionalFormatting sqref="F9:F14 H19 O19 R19 R27:R33 H27:H33 O27:O33 H22 O22 K9:K14">
    <cfRule type="containsText" dxfId="3" priority="2" operator="containsText" text="Fail">
      <formula>NOT(ISERROR(SEARCH("Fail",F9)))</formula>
    </cfRule>
  </conditionalFormatting>
  <conditionalFormatting sqref="F9:F14 H19 O19 H22 O22 R27:R33 R19 H27:H33 O27:O33 K9:K14">
    <cfRule type="containsText" dxfId="2" priority="1" operator="containsText" text="Pass">
      <formula>NOT(ISERROR(SEARCH("Pass",F9)))</formula>
    </cfRule>
  </conditionalFormatting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4285-2F64-461E-B46E-D2EBAAF1FD4A}">
  <dimension ref="A1:AH68"/>
  <sheetViews>
    <sheetView zoomScale="90" zoomScaleNormal="90" workbookViewId="0">
      <selection activeCell="E1" sqref="E1:I5"/>
    </sheetView>
  </sheetViews>
  <sheetFormatPr defaultColWidth="11.42578125" defaultRowHeight="15" x14ac:dyDescent="0.25"/>
  <cols>
    <col min="1" max="1" width="18.5703125" style="41" customWidth="1"/>
    <col min="2" max="2" width="13.140625" style="41" customWidth="1"/>
    <col min="3" max="3" width="12.140625" style="41" customWidth="1"/>
    <col min="4" max="4" width="11.42578125" style="41"/>
    <col min="5" max="5" width="11.28515625" style="41" customWidth="1"/>
    <col min="6" max="6" width="12.85546875" style="41" customWidth="1"/>
    <col min="7" max="7" width="14" style="41" customWidth="1"/>
    <col min="8" max="8" width="11.5703125" style="41" customWidth="1"/>
    <col min="9" max="9" width="11.28515625" style="41" bestFit="1" customWidth="1"/>
    <col min="10" max="12" width="11" style="41" bestFit="1" customWidth="1"/>
    <col min="13" max="13" width="11.85546875" style="41" customWidth="1"/>
    <col min="14" max="14" width="11.42578125" style="41"/>
    <col min="15" max="15" width="11.5703125" style="40" customWidth="1"/>
    <col min="16" max="16" width="11.7109375" style="41" customWidth="1"/>
    <col min="17" max="18" width="11.42578125" style="41"/>
    <col min="19" max="19" width="20.7109375" style="41" customWidth="1"/>
    <col min="20" max="29" width="11.42578125" style="41"/>
    <col min="30" max="30" width="24.140625" style="41" customWidth="1"/>
    <col min="31" max="33" width="11.42578125" style="41"/>
    <col min="34" max="34" width="15.28515625" style="41" customWidth="1"/>
    <col min="35" max="16384" width="11.42578125" style="41"/>
  </cols>
  <sheetData>
    <row r="1" spans="1:19" ht="15" customHeight="1" x14ac:dyDescent="0.25">
      <c r="A1" s="202"/>
      <c r="B1" s="202"/>
      <c r="C1" s="202"/>
      <c r="D1" s="202"/>
      <c r="E1" s="203" t="s">
        <v>43</v>
      </c>
      <c r="F1" s="203"/>
      <c r="G1" s="203"/>
      <c r="H1" s="203"/>
      <c r="I1" s="203"/>
      <c r="O1" s="41"/>
    </row>
    <row r="2" spans="1:19" ht="15" customHeight="1" x14ac:dyDescent="0.25">
      <c r="A2" s="202"/>
      <c r="B2" s="202"/>
      <c r="C2" s="202"/>
      <c r="D2" s="202"/>
      <c r="E2" s="203"/>
      <c r="F2" s="203"/>
      <c r="G2" s="203"/>
      <c r="H2" s="203"/>
      <c r="I2" s="203"/>
      <c r="O2" s="41"/>
      <c r="S2" s="42"/>
    </row>
    <row r="3" spans="1:19" ht="15" customHeight="1" x14ac:dyDescent="0.25">
      <c r="A3" s="202"/>
      <c r="B3" s="202"/>
      <c r="C3" s="202"/>
      <c r="D3" s="202"/>
      <c r="E3" s="203"/>
      <c r="F3" s="203"/>
      <c r="G3" s="203"/>
      <c r="H3" s="203"/>
      <c r="I3" s="203"/>
      <c r="O3" s="41"/>
      <c r="S3" s="42"/>
    </row>
    <row r="4" spans="1:19" ht="15" customHeight="1" x14ac:dyDescent="0.25">
      <c r="A4" s="202"/>
      <c r="B4" s="202"/>
      <c r="C4" s="202"/>
      <c r="D4" s="202"/>
      <c r="E4" s="203"/>
      <c r="F4" s="203"/>
      <c r="G4" s="203"/>
      <c r="H4" s="203"/>
      <c r="I4" s="203"/>
      <c r="O4" s="41"/>
      <c r="S4" s="42"/>
    </row>
    <row r="5" spans="1:19" ht="15" customHeight="1" thickBot="1" x14ac:dyDescent="0.3">
      <c r="A5" s="202"/>
      <c r="B5" s="202"/>
      <c r="C5" s="202"/>
      <c r="D5" s="202"/>
      <c r="E5" s="203"/>
      <c r="F5" s="203"/>
      <c r="G5" s="203"/>
      <c r="H5" s="203"/>
      <c r="I5" s="203"/>
      <c r="O5" s="41"/>
      <c r="S5" s="42"/>
    </row>
    <row r="6" spans="1:19" ht="15" customHeight="1" x14ac:dyDescent="0.25">
      <c r="A6" s="100" t="s">
        <v>9</v>
      </c>
      <c r="B6" s="183" t="s">
        <v>45</v>
      </c>
      <c r="C6" s="184"/>
      <c r="D6" s="184"/>
      <c r="E6" s="184"/>
      <c r="F6" s="185"/>
      <c r="G6" s="172" t="s">
        <v>46</v>
      </c>
      <c r="H6" s="174"/>
      <c r="I6" s="174"/>
      <c r="J6" s="174"/>
      <c r="K6" s="197"/>
      <c r="L6" s="45"/>
      <c r="M6" s="204" t="s">
        <v>8</v>
      </c>
      <c r="N6" s="176"/>
      <c r="O6" s="45"/>
      <c r="P6" s="45"/>
      <c r="Q6" s="45"/>
      <c r="R6" s="45"/>
      <c r="S6" s="47"/>
    </row>
    <row r="7" spans="1:19" ht="15" customHeight="1" x14ac:dyDescent="0.25">
      <c r="A7" s="206" t="s">
        <v>0</v>
      </c>
      <c r="B7" s="173" t="s">
        <v>35</v>
      </c>
      <c r="C7" s="175" t="s">
        <v>29</v>
      </c>
      <c r="D7" s="175" t="s">
        <v>30</v>
      </c>
      <c r="E7" s="175" t="s">
        <v>1</v>
      </c>
      <c r="F7" s="182" t="s">
        <v>33</v>
      </c>
      <c r="G7" s="173" t="s">
        <v>35</v>
      </c>
      <c r="H7" s="175" t="s">
        <v>29</v>
      </c>
      <c r="I7" s="175" t="s">
        <v>30</v>
      </c>
      <c r="J7" s="175" t="s">
        <v>1</v>
      </c>
      <c r="K7" s="182" t="s">
        <v>33</v>
      </c>
      <c r="L7" s="45"/>
      <c r="M7" s="205"/>
      <c r="N7" s="177"/>
      <c r="O7" s="45"/>
      <c r="P7" s="45"/>
      <c r="Q7" s="45"/>
      <c r="R7" s="45"/>
    </row>
    <row r="8" spans="1:19" ht="15" customHeight="1" x14ac:dyDescent="0.25">
      <c r="A8" s="206"/>
      <c r="B8" s="173"/>
      <c r="C8" s="175"/>
      <c r="D8" s="175"/>
      <c r="E8" s="175"/>
      <c r="F8" s="182"/>
      <c r="G8" s="173"/>
      <c r="H8" s="175"/>
      <c r="I8" s="175"/>
      <c r="J8" s="175"/>
      <c r="K8" s="182"/>
      <c r="L8" s="45"/>
      <c r="M8" s="207" t="s">
        <v>27</v>
      </c>
      <c r="N8" s="208" t="s">
        <v>38</v>
      </c>
      <c r="P8" s="45"/>
      <c r="Q8" s="45"/>
      <c r="R8" s="45"/>
    </row>
    <row r="9" spans="1:19" ht="15" customHeight="1" x14ac:dyDescent="0.25">
      <c r="A9" s="101" t="s">
        <v>2</v>
      </c>
      <c r="B9" s="103">
        <v>31250</v>
      </c>
      <c r="C9" s="48">
        <v>26.297475814819336</v>
      </c>
      <c r="D9" s="48">
        <v>6.6457875072956085E-2</v>
      </c>
      <c r="E9" s="11">
        <f t="shared" ref="E9:E14" si="0">100*D9/C9</f>
        <v>0.25271579500989705</v>
      </c>
      <c r="F9" s="69" t="str">
        <f>IF(D9&lt;0.42, "Pass","Fail")</f>
        <v>Pass</v>
      </c>
      <c r="G9" s="103">
        <v>31250</v>
      </c>
      <c r="H9" s="48">
        <v>24.209650039672852</v>
      </c>
      <c r="I9" s="48">
        <v>8.508697897195816E-2</v>
      </c>
      <c r="J9" s="11">
        <f>100*I9/H9</f>
        <v>0.35145893820242913</v>
      </c>
      <c r="K9" s="69" t="str">
        <f>IF(I9&lt;0.42, "Pass","Fail")</f>
        <v>Pass</v>
      </c>
      <c r="L9" s="45"/>
      <c r="M9" s="207"/>
      <c r="N9" s="208"/>
      <c r="P9" s="45"/>
      <c r="Q9" s="45"/>
      <c r="R9" s="45"/>
    </row>
    <row r="10" spans="1:19" ht="15" customHeight="1" x14ac:dyDescent="0.25">
      <c r="A10" s="101" t="s">
        <v>3</v>
      </c>
      <c r="B10" s="103">
        <v>6250</v>
      </c>
      <c r="C10" s="48">
        <v>28.805700302124023</v>
      </c>
      <c r="D10" s="48">
        <v>0.21832442283630371</v>
      </c>
      <c r="E10" s="11">
        <f t="shared" si="0"/>
        <v>0.75792089949712238</v>
      </c>
      <c r="F10" s="69" t="str">
        <f>IF(D10&lt;0.46, "Pass","Fail")</f>
        <v>Pass</v>
      </c>
      <c r="G10" s="103">
        <v>6250</v>
      </c>
      <c r="H10" s="48">
        <v>26.654266357421875</v>
      </c>
      <c r="I10" s="48">
        <v>0.14537319540977478</v>
      </c>
      <c r="J10" s="11">
        <f t="shared" ref="J10:J14" si="1">100*I10/H10</f>
        <v>0.54540310155374294</v>
      </c>
      <c r="K10" s="69" t="str">
        <f>IF(I10&lt;0.46, "Pass","Fail")</f>
        <v>Pass</v>
      </c>
      <c r="L10" s="45"/>
      <c r="M10" s="198" t="s">
        <v>12</v>
      </c>
      <c r="N10" s="200" t="s">
        <v>13</v>
      </c>
      <c r="O10" s="45"/>
      <c r="P10" s="45"/>
      <c r="Q10" s="45"/>
      <c r="R10" s="45"/>
    </row>
    <row r="11" spans="1:19" ht="15" customHeight="1" thickBot="1" x14ac:dyDescent="0.3">
      <c r="A11" s="101" t="s">
        <v>4</v>
      </c>
      <c r="B11" s="103">
        <v>1250</v>
      </c>
      <c r="C11" s="48">
        <v>31.106714248657227</v>
      </c>
      <c r="D11" s="48">
        <v>0.21778537333011627</v>
      </c>
      <c r="E11" s="11">
        <f t="shared" si="0"/>
        <v>0.70012336111493145</v>
      </c>
      <c r="F11" s="69" t="str">
        <f>IF(D11&lt;0.52, "Pass","Fail")</f>
        <v>Pass</v>
      </c>
      <c r="G11" s="103">
        <v>1250</v>
      </c>
      <c r="H11" s="48">
        <v>29.063493728637695</v>
      </c>
      <c r="I11" s="48">
        <v>6.9289721548557281E-2</v>
      </c>
      <c r="J11" s="11">
        <f t="shared" si="1"/>
        <v>0.23840809434511551</v>
      </c>
      <c r="K11" s="69" t="str">
        <f>IF(I11&lt;0.52, "Pass","Fail")</f>
        <v>Pass</v>
      </c>
      <c r="L11" s="45"/>
      <c r="M11" s="199"/>
      <c r="N11" s="201"/>
      <c r="O11" s="45"/>
      <c r="P11" s="45"/>
      <c r="Q11" s="45"/>
      <c r="R11" s="45"/>
    </row>
    <row r="12" spans="1:19" ht="15" customHeight="1" x14ac:dyDescent="0.25">
      <c r="A12" s="101" t="s">
        <v>5</v>
      </c>
      <c r="B12" s="103">
        <v>250</v>
      </c>
      <c r="C12" s="48">
        <v>33.978252410888672</v>
      </c>
      <c r="D12" s="48">
        <v>0.21069711446762085</v>
      </c>
      <c r="E12" s="11">
        <f t="shared" si="0"/>
        <v>0.62009402932123969</v>
      </c>
      <c r="F12" s="69" t="str">
        <f>IF(D12&lt;0.56, "Pass","Fail")</f>
        <v>Pass</v>
      </c>
      <c r="G12" s="103">
        <v>250</v>
      </c>
      <c r="H12" s="48">
        <v>31.581544876098633</v>
      </c>
      <c r="I12" s="48">
        <v>8.2773305475711823E-2</v>
      </c>
      <c r="J12" s="11">
        <f t="shared" si="1"/>
        <v>0.26209390895996304</v>
      </c>
      <c r="K12" s="69" t="str">
        <f>IF(I12&lt;0.56, "Pass","Fail")</f>
        <v>Pass</v>
      </c>
      <c r="L12" s="45"/>
      <c r="M12" s="49"/>
      <c r="N12" s="49"/>
      <c r="O12" s="45"/>
      <c r="P12" s="45"/>
      <c r="Q12" s="45"/>
      <c r="R12" s="45"/>
    </row>
    <row r="13" spans="1:19" ht="15" customHeight="1" x14ac:dyDescent="0.25">
      <c r="A13" s="101" t="s">
        <v>6</v>
      </c>
      <c r="B13" s="103">
        <v>50</v>
      </c>
      <c r="C13" s="48">
        <v>36.263874053955078</v>
      </c>
      <c r="D13" s="48">
        <v>0.44270870089530945</v>
      </c>
      <c r="E13" s="11">
        <f t="shared" si="0"/>
        <v>1.2207981426270862</v>
      </c>
      <c r="F13" s="69" t="str">
        <f>IF(D13&lt;0.6, "Pass","Fail")</f>
        <v>Pass</v>
      </c>
      <c r="G13" s="103">
        <v>50</v>
      </c>
      <c r="H13" s="48">
        <v>33.692741394042969</v>
      </c>
      <c r="I13" s="48">
        <v>0.28713366389274597</v>
      </c>
      <c r="J13" s="11">
        <f t="shared" si="1"/>
        <v>0.852212233295782</v>
      </c>
      <c r="K13" s="69" t="str">
        <f>IF(I13&lt;0.6, "Pass","Fail")</f>
        <v>Pass</v>
      </c>
      <c r="L13" s="45"/>
      <c r="M13" s="49"/>
      <c r="N13" s="49"/>
      <c r="O13" s="45"/>
      <c r="P13" s="45"/>
      <c r="Q13" s="45"/>
      <c r="R13" s="45"/>
    </row>
    <row r="14" spans="1:19" ht="15" customHeight="1" thickBot="1" x14ac:dyDescent="0.3">
      <c r="A14" s="102" t="s">
        <v>7</v>
      </c>
      <c r="B14" s="104">
        <v>30</v>
      </c>
      <c r="C14" s="105">
        <v>36.730350494384766</v>
      </c>
      <c r="D14" s="105">
        <v>0.18516701459884644</v>
      </c>
      <c r="E14" s="72">
        <f t="shared" si="0"/>
        <v>0.5041253680036466</v>
      </c>
      <c r="F14" s="73" t="str">
        <f>IF(D14&lt;0.62, "Pass","Fail")</f>
        <v>Pass</v>
      </c>
      <c r="G14" s="104">
        <v>30</v>
      </c>
      <c r="H14" s="105">
        <v>34.426212310791016</v>
      </c>
      <c r="I14" s="105">
        <v>0.16010423004627228</v>
      </c>
      <c r="J14" s="72">
        <f t="shared" si="1"/>
        <v>0.46506490054988436</v>
      </c>
      <c r="K14" s="73" t="str">
        <f>IF(I14&lt;0.62, "Pass","Fail")</f>
        <v>Pass</v>
      </c>
      <c r="L14" s="45"/>
      <c r="M14" s="49"/>
      <c r="N14" s="49"/>
      <c r="O14" s="45"/>
      <c r="P14" s="45"/>
      <c r="Q14" s="45"/>
      <c r="R14" s="45"/>
    </row>
    <row r="15" spans="1:19" ht="15" customHeight="1" thickBot="1" x14ac:dyDescent="0.3">
      <c r="L15" s="45"/>
      <c r="M15" s="49"/>
      <c r="N15" s="49"/>
      <c r="O15" s="45"/>
      <c r="P15" s="45"/>
      <c r="Q15" s="45"/>
      <c r="R15" s="45"/>
    </row>
    <row r="16" spans="1:19" ht="15" customHeight="1" x14ac:dyDescent="0.25">
      <c r="A16" s="169" t="s">
        <v>10</v>
      </c>
      <c r="B16" s="172" t="s">
        <v>45</v>
      </c>
      <c r="C16" s="174"/>
      <c r="D16" s="174"/>
      <c r="E16" s="174"/>
      <c r="F16" s="174"/>
      <c r="G16" s="174"/>
      <c r="H16" s="197"/>
      <c r="I16" s="183" t="s">
        <v>46</v>
      </c>
      <c r="J16" s="184"/>
      <c r="K16" s="184"/>
      <c r="L16" s="184"/>
      <c r="M16" s="184"/>
      <c r="N16" s="184"/>
      <c r="O16" s="185"/>
      <c r="Q16" s="172" t="s">
        <v>32</v>
      </c>
      <c r="R16" s="174" t="s">
        <v>33</v>
      </c>
      <c r="S16" s="176" t="s">
        <v>47</v>
      </c>
    </row>
    <row r="17" spans="1:34" ht="29.25" customHeight="1" x14ac:dyDescent="0.25">
      <c r="A17" s="170"/>
      <c r="B17" s="178" t="s">
        <v>35</v>
      </c>
      <c r="C17" s="179"/>
      <c r="D17" s="180"/>
      <c r="E17" s="181" t="s">
        <v>36</v>
      </c>
      <c r="F17" s="188" t="s">
        <v>31</v>
      </c>
      <c r="G17" s="188" t="s">
        <v>32</v>
      </c>
      <c r="H17" s="182" t="s">
        <v>33</v>
      </c>
      <c r="I17" s="178" t="s">
        <v>35</v>
      </c>
      <c r="J17" s="179"/>
      <c r="K17" s="180"/>
      <c r="L17" s="181" t="s">
        <v>36</v>
      </c>
      <c r="M17" s="188" t="s">
        <v>31</v>
      </c>
      <c r="N17" s="188" t="s">
        <v>32</v>
      </c>
      <c r="O17" s="182" t="s">
        <v>33</v>
      </c>
      <c r="Q17" s="173"/>
      <c r="R17" s="175"/>
      <c r="S17" s="177"/>
    </row>
    <row r="18" spans="1:34" x14ac:dyDescent="0.25">
      <c r="A18" s="171"/>
      <c r="B18" s="106" t="s">
        <v>18</v>
      </c>
      <c r="C18" s="46" t="s">
        <v>19</v>
      </c>
      <c r="D18" s="46" t="s">
        <v>20</v>
      </c>
      <c r="E18" s="181"/>
      <c r="F18" s="189"/>
      <c r="G18" s="189"/>
      <c r="H18" s="182"/>
      <c r="I18" s="108" t="s">
        <v>18</v>
      </c>
      <c r="J18" s="43" t="s">
        <v>19</v>
      </c>
      <c r="K18" s="99" t="s">
        <v>20</v>
      </c>
      <c r="L18" s="181"/>
      <c r="M18" s="189"/>
      <c r="N18" s="189"/>
      <c r="O18" s="182"/>
      <c r="Q18" s="173"/>
      <c r="R18" s="175"/>
      <c r="S18" s="177"/>
    </row>
    <row r="19" spans="1:34" ht="15.75" thickBot="1" x14ac:dyDescent="0.3">
      <c r="A19" s="101" t="s">
        <v>14</v>
      </c>
      <c r="B19" s="107">
        <v>214.69651794433594</v>
      </c>
      <c r="C19" s="50">
        <v>230.82365417480469</v>
      </c>
      <c r="D19" s="50">
        <v>219.48184204101563</v>
      </c>
      <c r="E19" s="11">
        <f>AVERAGE(B19:D19)</f>
        <v>221.66733805338541</v>
      </c>
      <c r="F19" s="76">
        <f>STDEV(B19:D19)</f>
        <v>8.2827184766891389</v>
      </c>
      <c r="G19" s="11">
        <f>100*F19/E19</f>
        <v>3.7365534090071333</v>
      </c>
      <c r="H19" s="69" t="str">
        <f>IF(G19&lt;25, "Pass","Fail")</f>
        <v>Pass</v>
      </c>
      <c r="I19" s="107">
        <v>10471.7890625</v>
      </c>
      <c r="J19" s="50">
        <v>12215.9892578125</v>
      </c>
      <c r="K19" s="50">
        <v>10790.826171875</v>
      </c>
      <c r="L19" s="11">
        <f>AVERAGE(I19:K19)</f>
        <v>11159.534830729166</v>
      </c>
      <c r="M19" s="76">
        <f>STDEV(I19:K19)</f>
        <v>928.71854545258736</v>
      </c>
      <c r="N19" s="11">
        <f>100*M19/L19</f>
        <v>8.3221976501676895</v>
      </c>
      <c r="O19" s="69" t="str">
        <f>IF(N19&lt;25, "Pass","Fail")</f>
        <v>Pass</v>
      </c>
      <c r="P19" s="51"/>
      <c r="Q19" s="83">
        <f>100*STDEV(C42:E44)/AVERAGE(C42:E44)</f>
        <v>7.5009747772658857</v>
      </c>
      <c r="R19" s="84" t="str">
        <f>IF(AND(S19&gt;0.77,S19&lt;3.83,Q19&lt;25),"Pass","Fail")</f>
        <v>Pass</v>
      </c>
      <c r="S19" s="85">
        <f>100*E19/(E19+L19)</f>
        <v>1.9476618969250521</v>
      </c>
    </row>
    <row r="20" spans="1:34" x14ac:dyDescent="0.25">
      <c r="A20" s="190" t="s">
        <v>11</v>
      </c>
      <c r="B20" s="193" t="s">
        <v>37</v>
      </c>
      <c r="C20" s="194"/>
      <c r="D20" s="195"/>
      <c r="E20" s="52"/>
      <c r="H20" s="196" t="s">
        <v>33</v>
      </c>
      <c r="I20" s="193" t="s">
        <v>37</v>
      </c>
      <c r="J20" s="194"/>
      <c r="K20" s="195"/>
      <c r="L20" s="53"/>
      <c r="O20" s="196" t="s">
        <v>33</v>
      </c>
      <c r="Q20" s="54"/>
      <c r="R20" s="55"/>
      <c r="S20" s="56"/>
    </row>
    <row r="21" spans="1:34" x14ac:dyDescent="0.25">
      <c r="A21" s="191"/>
      <c r="B21" s="108" t="s">
        <v>18</v>
      </c>
      <c r="C21" s="46" t="s">
        <v>19</v>
      </c>
      <c r="D21" s="46" t="s">
        <v>20</v>
      </c>
      <c r="H21" s="196"/>
      <c r="I21" s="112" t="s">
        <v>18</v>
      </c>
      <c r="J21" s="57" t="s">
        <v>19</v>
      </c>
      <c r="K21" s="57" t="s">
        <v>20</v>
      </c>
      <c r="O21" s="196"/>
      <c r="Q21" s="54"/>
      <c r="R21" s="55"/>
      <c r="S21" s="56"/>
    </row>
    <row r="22" spans="1:34" ht="15.75" thickBot="1" x14ac:dyDescent="0.3">
      <c r="A22" s="192"/>
      <c r="B22" s="109">
        <v>50</v>
      </c>
      <c r="C22" s="110">
        <v>50</v>
      </c>
      <c r="D22" s="110">
        <v>50</v>
      </c>
      <c r="E22" s="111"/>
      <c r="F22" s="111"/>
      <c r="G22" s="111"/>
      <c r="H22" s="81" t="str">
        <f>IF(AND(B22&gt;45,C22&gt;45,D22&gt;45), "Pass","Fail")</f>
        <v>Pass</v>
      </c>
      <c r="I22" s="109">
        <v>50</v>
      </c>
      <c r="J22" s="110">
        <v>50</v>
      </c>
      <c r="K22" s="110">
        <v>50</v>
      </c>
      <c r="L22" s="111"/>
      <c r="M22" s="111"/>
      <c r="N22" s="111"/>
      <c r="O22" s="81" t="str">
        <f>IF(AND(I22&gt;45,J22&gt;45,K22&gt;45), "Pass","Fail")</f>
        <v>Pass</v>
      </c>
    </row>
    <row r="23" spans="1:34" ht="15.75" thickBot="1" x14ac:dyDescent="0.3">
      <c r="A23" t="s">
        <v>49</v>
      </c>
    </row>
    <row r="24" spans="1:34" x14ac:dyDescent="0.25">
      <c r="A24" s="169" t="s">
        <v>39</v>
      </c>
      <c r="B24" s="183" t="s">
        <v>45</v>
      </c>
      <c r="C24" s="184"/>
      <c r="D24" s="184"/>
      <c r="E24" s="184"/>
      <c r="F24" s="184"/>
      <c r="G24" s="184"/>
      <c r="H24" s="185"/>
      <c r="I24" s="183" t="s">
        <v>46</v>
      </c>
      <c r="J24" s="184"/>
      <c r="K24" s="184"/>
      <c r="L24" s="184"/>
      <c r="M24" s="184"/>
      <c r="N24" s="184"/>
      <c r="O24" s="185"/>
      <c r="Q24" s="172" t="s">
        <v>32</v>
      </c>
      <c r="R24" s="174" t="s">
        <v>33</v>
      </c>
      <c r="S24" s="176" t="s">
        <v>48</v>
      </c>
      <c r="AH24" s="40"/>
    </row>
    <row r="25" spans="1:34" ht="24.75" customHeight="1" x14ac:dyDescent="0.25">
      <c r="A25" s="170"/>
      <c r="B25" s="178" t="s">
        <v>35</v>
      </c>
      <c r="C25" s="179"/>
      <c r="D25" s="180"/>
      <c r="E25" s="181" t="s">
        <v>36</v>
      </c>
      <c r="F25" s="175" t="s">
        <v>31</v>
      </c>
      <c r="G25" s="175" t="s">
        <v>32</v>
      </c>
      <c r="H25" s="182" t="s">
        <v>33</v>
      </c>
      <c r="I25" s="178" t="s">
        <v>35</v>
      </c>
      <c r="J25" s="179"/>
      <c r="K25" s="180"/>
      <c r="L25" s="186" t="s">
        <v>36</v>
      </c>
      <c r="M25" s="188" t="s">
        <v>31</v>
      </c>
      <c r="N25" s="175" t="s">
        <v>32</v>
      </c>
      <c r="O25" s="182" t="s">
        <v>33</v>
      </c>
      <c r="Q25" s="173"/>
      <c r="R25" s="175"/>
      <c r="S25" s="177"/>
      <c r="AH25" s="40"/>
    </row>
    <row r="26" spans="1:34" ht="16.5" customHeight="1" x14ac:dyDescent="0.25">
      <c r="A26" s="171"/>
      <c r="B26" s="113" t="s">
        <v>18</v>
      </c>
      <c r="C26" s="46" t="s">
        <v>19</v>
      </c>
      <c r="D26" s="46" t="s">
        <v>20</v>
      </c>
      <c r="E26" s="181"/>
      <c r="F26" s="175"/>
      <c r="G26" s="175"/>
      <c r="H26" s="182"/>
      <c r="I26" s="113" t="s">
        <v>18</v>
      </c>
      <c r="J26" s="44" t="s">
        <v>19</v>
      </c>
      <c r="K26" s="44" t="s">
        <v>20</v>
      </c>
      <c r="L26" s="187"/>
      <c r="M26" s="189"/>
      <c r="N26" s="175"/>
      <c r="O26" s="182"/>
      <c r="Q26" s="173"/>
      <c r="R26" s="175"/>
      <c r="S26" s="177"/>
    </row>
    <row r="27" spans="1:34" x14ac:dyDescent="0.25">
      <c r="A27" s="101" t="s">
        <v>21</v>
      </c>
      <c r="B27" s="114">
        <v>2172.502197265625</v>
      </c>
      <c r="C27" s="58">
        <v>2254.72607421875</v>
      </c>
      <c r="D27" s="58">
        <v>1795.4598388671875</v>
      </c>
      <c r="E27" s="90">
        <f>AVERAGE(B27:D27)</f>
        <v>2074.2293701171875</v>
      </c>
      <c r="F27" s="90">
        <f>STDEV(B27:D27)</f>
        <v>244.89697864675506</v>
      </c>
      <c r="G27" s="11">
        <f>100*F27/E27</f>
        <v>11.806648877646504</v>
      </c>
      <c r="H27" s="91" t="str">
        <f>IF(G27&lt;25,"Pass","Fail")</f>
        <v>Pass</v>
      </c>
      <c r="I27" s="114">
        <v>7069.189453125</v>
      </c>
      <c r="J27" s="58">
        <v>7858.060546875</v>
      </c>
      <c r="K27" s="58">
        <v>7752.357421875</v>
      </c>
      <c r="L27" s="90">
        <f>AVERAGE(I27:K27)</f>
        <v>7559.869140625</v>
      </c>
      <c r="M27" s="90">
        <f>STDEV(I27:K27)</f>
        <v>428.2151380468872</v>
      </c>
      <c r="N27" s="11">
        <f>100*M27/L27</f>
        <v>5.664319448940689</v>
      </c>
      <c r="O27" s="91" t="str">
        <f>IF(N27&lt;25,"Pass","Fail")</f>
        <v>Pass</v>
      </c>
      <c r="P27" s="40"/>
      <c r="Q27" s="95">
        <f>100*STDEV(C45:E47)/AVERAGE(C45:E47)</f>
        <v>9.0450325484476668</v>
      </c>
      <c r="R27" s="12" t="str">
        <f>IF(Q27&lt;25,"Pass","Fail")</f>
        <v>Pass</v>
      </c>
      <c r="S27" s="96">
        <f>IF(G45&gt;99, "99",G45)</f>
        <v>21.530082631025472</v>
      </c>
    </row>
    <row r="28" spans="1:34" x14ac:dyDescent="0.25">
      <c r="A28" s="101" t="s">
        <v>22</v>
      </c>
      <c r="B28" s="114">
        <v>1749.7491455078125</v>
      </c>
      <c r="C28" s="58">
        <v>2347.420166015625</v>
      </c>
      <c r="D28" s="58">
        <v>2312.43115234375</v>
      </c>
      <c r="E28" s="90">
        <f t="shared" ref="E28:E33" si="2">AVERAGE(B28:D28)</f>
        <v>2136.533487955729</v>
      </c>
      <c r="F28" s="90">
        <f t="shared" ref="F28:F33" si="3">STDEV(B28:D28)</f>
        <v>335.42160550802748</v>
      </c>
      <c r="G28" s="11">
        <f t="shared" ref="G28:G33" si="4">100*F28/E28</f>
        <v>15.699337613891768</v>
      </c>
      <c r="H28" s="91" t="str">
        <f t="shared" ref="H28:H33" si="5">IF(G28&lt;25,"Pass","Fail")</f>
        <v>Pass</v>
      </c>
      <c r="I28" s="114">
        <v>8212.875</v>
      </c>
      <c r="J28" s="58">
        <v>8335.12109375</v>
      </c>
      <c r="K28" s="58">
        <v>9248.169921875</v>
      </c>
      <c r="L28" s="90">
        <f t="shared" ref="L28:L33" si="6">AVERAGE(I28:K28)</f>
        <v>8598.7220052083339</v>
      </c>
      <c r="M28" s="90">
        <f t="shared" ref="M28:M33" si="7">STDEV(I28:K28)</f>
        <v>565.74992196754977</v>
      </c>
      <c r="N28" s="11">
        <f t="shared" ref="N28:N33" si="8">100*M28/L28</f>
        <v>6.5794651998851599</v>
      </c>
      <c r="O28" s="91" t="str">
        <f t="shared" ref="O28:O33" si="9">IF(N28&lt;25,"Pass","Fail")</f>
        <v>Pass</v>
      </c>
      <c r="P28" s="40"/>
      <c r="Q28" s="95">
        <f>100*STDEV(C48:E50)/AVERAGE(C48:E50)</f>
        <v>11.970664804905823</v>
      </c>
      <c r="R28" s="12" t="str">
        <f t="shared" ref="R28:R33" si="10">IF(Q28&lt;25,"Pass","Fail")</f>
        <v>Pass</v>
      </c>
      <c r="S28" s="96">
        <f t="shared" ref="S28:S33" si="11">IF(G46&gt;99, "99",G46)</f>
        <v>19.902027383663288</v>
      </c>
    </row>
    <row r="29" spans="1:34" x14ac:dyDescent="0.25">
      <c r="A29" s="101" t="s">
        <v>23</v>
      </c>
      <c r="B29" s="114">
        <v>2238.178955078125</v>
      </c>
      <c r="C29" s="58">
        <v>2044.1324462890625</v>
      </c>
      <c r="D29" s="58">
        <v>1497.181884765625</v>
      </c>
      <c r="E29" s="90">
        <f t="shared" si="2"/>
        <v>1926.4977620442708</v>
      </c>
      <c r="F29" s="90">
        <f t="shared" si="3"/>
        <v>384.24940306519096</v>
      </c>
      <c r="G29" s="11">
        <f t="shared" si="4"/>
        <v>19.945489199917425</v>
      </c>
      <c r="H29" s="91" t="str">
        <f t="shared" si="5"/>
        <v>Pass</v>
      </c>
      <c r="I29" s="114">
        <v>8051.630859375</v>
      </c>
      <c r="J29" s="58">
        <v>7024.3671875</v>
      </c>
      <c r="K29" s="58">
        <v>6907.69970703125</v>
      </c>
      <c r="L29" s="90">
        <f t="shared" si="6"/>
        <v>7327.899251302083</v>
      </c>
      <c r="M29" s="90">
        <f t="shared" si="7"/>
        <v>629.47867767112564</v>
      </c>
      <c r="N29" s="11">
        <f t="shared" si="8"/>
        <v>8.5901655588301722</v>
      </c>
      <c r="O29" s="91" t="str">
        <f t="shared" si="9"/>
        <v>Pass</v>
      </c>
      <c r="P29" s="40"/>
      <c r="Q29" s="95">
        <f>100*STDEV(C51:E53)/AVERAGE(C51:E53)</f>
        <v>15.711702027028569</v>
      </c>
      <c r="R29" s="12" t="str">
        <f t="shared" si="10"/>
        <v>Pass</v>
      </c>
      <c r="S29" s="96">
        <f t="shared" si="11"/>
        <v>20.817107362758978</v>
      </c>
    </row>
    <row r="30" spans="1:34" x14ac:dyDescent="0.25">
      <c r="A30" s="101" t="s">
        <v>24</v>
      </c>
      <c r="B30" s="114">
        <v>3608.330078125</v>
      </c>
      <c r="C30" s="58">
        <v>2864.405029296875</v>
      </c>
      <c r="D30" s="58">
        <v>3159.68359375</v>
      </c>
      <c r="E30" s="90">
        <f t="shared" si="2"/>
        <v>3210.8062337239585</v>
      </c>
      <c r="F30" s="90">
        <f t="shared" si="3"/>
        <v>374.58812422033918</v>
      </c>
      <c r="G30" s="11">
        <f t="shared" si="4"/>
        <v>11.666481779122629</v>
      </c>
      <c r="H30" s="91" t="str">
        <f t="shared" si="5"/>
        <v>Pass</v>
      </c>
      <c r="I30" s="114">
        <v>13621.111328125</v>
      </c>
      <c r="J30" s="58">
        <v>13364.4189453125</v>
      </c>
      <c r="K30" s="58">
        <v>13041.55078125</v>
      </c>
      <c r="L30" s="90">
        <f t="shared" si="6"/>
        <v>13342.3603515625</v>
      </c>
      <c r="M30" s="90">
        <f t="shared" si="7"/>
        <v>290.40926817541987</v>
      </c>
      <c r="N30" s="11">
        <f t="shared" si="8"/>
        <v>2.1765958985016511</v>
      </c>
      <c r="O30" s="91" t="str">
        <f t="shared" si="9"/>
        <v>Pass</v>
      </c>
      <c r="P30" s="40"/>
      <c r="Q30" s="95">
        <f>100*STDEV(C54:E56)/AVERAGE(C54:E56)</f>
        <v>8.2637582031810179</v>
      </c>
      <c r="R30" s="12" t="str">
        <f t="shared" si="10"/>
        <v>Pass</v>
      </c>
      <c r="S30" s="96">
        <f t="shared" si="11"/>
        <v>19.396930594403216</v>
      </c>
    </row>
    <row r="31" spans="1:34" x14ac:dyDescent="0.25">
      <c r="A31" s="101" t="s">
        <v>25</v>
      </c>
      <c r="B31" s="114">
        <v>2477.565673828125</v>
      </c>
      <c r="C31" s="58">
        <v>2540.0732421875</v>
      </c>
      <c r="D31" s="58">
        <v>2262.43701171875</v>
      </c>
      <c r="E31" s="90">
        <f t="shared" si="2"/>
        <v>2426.6919759114585</v>
      </c>
      <c r="F31" s="90">
        <f t="shared" si="3"/>
        <v>145.64192038012752</v>
      </c>
      <c r="G31" s="11">
        <f t="shared" si="4"/>
        <v>6.0016648930247865</v>
      </c>
      <c r="H31" s="91" t="str">
        <f t="shared" si="5"/>
        <v>Pass</v>
      </c>
      <c r="I31" s="114">
        <v>12613.7822265625</v>
      </c>
      <c r="J31" s="58">
        <v>12123.6484375</v>
      </c>
      <c r="K31" s="58">
        <v>12164.0869140625</v>
      </c>
      <c r="L31" s="90">
        <f t="shared" si="6"/>
        <v>12300.505859375</v>
      </c>
      <c r="M31" s="90">
        <f t="shared" si="7"/>
        <v>272.05767637639258</v>
      </c>
      <c r="N31" s="11">
        <f t="shared" si="8"/>
        <v>2.2117600648841615</v>
      </c>
      <c r="O31" s="91" t="str">
        <f t="shared" si="9"/>
        <v>Pass</v>
      </c>
      <c r="P31" s="40"/>
      <c r="Q31" s="95">
        <f>100*STDEV(C57:E59)/AVERAGE(C57:E59)</f>
        <v>4.6410431737658993</v>
      </c>
      <c r="R31" s="12" t="str">
        <f t="shared" si="10"/>
        <v>Pass</v>
      </c>
      <c r="S31" s="96">
        <f t="shared" si="11"/>
        <v>16.477621901004746</v>
      </c>
    </row>
    <row r="32" spans="1:34" x14ac:dyDescent="0.25">
      <c r="A32" s="101" t="s">
        <v>26</v>
      </c>
      <c r="B32" s="114">
        <v>2837.61328125</v>
      </c>
      <c r="C32" s="58">
        <v>2416.644287109375</v>
      </c>
      <c r="D32" s="58">
        <v>2874.936279296875</v>
      </c>
      <c r="E32" s="90">
        <f t="shared" si="2"/>
        <v>2709.7312825520835</v>
      </c>
      <c r="F32" s="90">
        <f t="shared" si="3"/>
        <v>254.50587757265521</v>
      </c>
      <c r="G32" s="11">
        <f t="shared" si="4"/>
        <v>9.3922921144031708</v>
      </c>
      <c r="H32" s="91" t="str">
        <f t="shared" si="5"/>
        <v>Pass</v>
      </c>
      <c r="I32" s="114">
        <v>12492.5576171875</v>
      </c>
      <c r="J32" s="58">
        <v>11334.1416015625</v>
      </c>
      <c r="K32" s="58">
        <v>11741.9658203125</v>
      </c>
      <c r="L32" s="90">
        <f t="shared" si="6"/>
        <v>11856.2216796875</v>
      </c>
      <c r="M32" s="90">
        <f t="shared" si="7"/>
        <v>587.59911280163192</v>
      </c>
      <c r="N32" s="11">
        <f t="shared" si="8"/>
        <v>4.9560402013090528</v>
      </c>
      <c r="O32" s="91" t="str">
        <f t="shared" si="9"/>
        <v>Pass</v>
      </c>
      <c r="P32" s="40"/>
      <c r="Q32" s="95">
        <f>100*STDEV(C60:E62)/AVERAGE(C60:E62)</f>
        <v>7.5319002522408134</v>
      </c>
      <c r="R32" s="12" t="str">
        <f t="shared" si="10"/>
        <v>Pass</v>
      </c>
      <c r="S32" s="96">
        <f t="shared" si="11"/>
        <v>18.603185727543703</v>
      </c>
    </row>
    <row r="33" spans="1:19" ht="15.75" thickBot="1" x14ac:dyDescent="0.3">
      <c r="A33" s="102" t="s">
        <v>17</v>
      </c>
      <c r="B33" s="115">
        <v>919.16815185546875</v>
      </c>
      <c r="C33" s="116">
        <v>988.19390869140625</v>
      </c>
      <c r="D33" s="116">
        <v>986.12078857421875</v>
      </c>
      <c r="E33" s="94">
        <f t="shared" si="2"/>
        <v>964.49428304036462</v>
      </c>
      <c r="F33" s="94">
        <f t="shared" si="3"/>
        <v>39.267264774846005</v>
      </c>
      <c r="G33" s="72">
        <f t="shared" si="4"/>
        <v>4.0712801999265604</v>
      </c>
      <c r="H33" s="81" t="str">
        <f t="shared" si="5"/>
        <v>Pass</v>
      </c>
      <c r="I33" s="115">
        <v>13818.646484375</v>
      </c>
      <c r="J33" s="116">
        <v>11756.3681640625</v>
      </c>
      <c r="K33" s="116">
        <v>11218.017578125</v>
      </c>
      <c r="L33" s="94">
        <f t="shared" si="6"/>
        <v>12264.344075520834</v>
      </c>
      <c r="M33" s="94">
        <f t="shared" si="7"/>
        <v>1372.7153098775475</v>
      </c>
      <c r="N33" s="72">
        <f t="shared" si="8"/>
        <v>11.192733190007571</v>
      </c>
      <c r="O33" s="81" t="str">
        <f t="shared" si="9"/>
        <v>Pass</v>
      </c>
      <c r="P33" s="40"/>
      <c r="Q33" s="83">
        <f>100*STDEV(C63:E65)/AVERAGE(C63:E65)</f>
        <v>9.1812749077952365</v>
      </c>
      <c r="R33" s="97" t="str">
        <f t="shared" si="10"/>
        <v>Pass</v>
      </c>
      <c r="S33" s="98">
        <f t="shared" si="11"/>
        <v>7.290846383470857</v>
      </c>
    </row>
    <row r="34" spans="1:19" x14ac:dyDescent="0.25">
      <c r="O34" s="41"/>
    </row>
    <row r="35" spans="1:19" x14ac:dyDescent="0.25">
      <c r="A35" s="52"/>
      <c r="O35" s="41"/>
    </row>
    <row r="36" spans="1:19" x14ac:dyDescent="0.25">
      <c r="O36" s="41"/>
    </row>
    <row r="37" spans="1:19" x14ac:dyDescent="0.25">
      <c r="O37" s="41"/>
    </row>
    <row r="38" spans="1:19" x14ac:dyDescent="0.25">
      <c r="O38" s="41"/>
    </row>
    <row r="39" spans="1:19" x14ac:dyDescent="0.25">
      <c r="O39" s="41"/>
    </row>
    <row r="40" spans="1:19" x14ac:dyDescent="0.25">
      <c r="O40" s="41"/>
    </row>
    <row r="41" spans="1:19" hidden="1" x14ac:dyDescent="0.25">
      <c r="A41" s="59" t="s">
        <v>15</v>
      </c>
      <c r="B41" s="60" t="s">
        <v>16</v>
      </c>
      <c r="C41" s="165" t="s">
        <v>28</v>
      </c>
      <c r="D41" s="165"/>
      <c r="E41" s="165"/>
      <c r="O41" s="41"/>
    </row>
    <row r="42" spans="1:19" hidden="1" x14ac:dyDescent="0.25">
      <c r="A42" s="165" t="s">
        <v>14</v>
      </c>
      <c r="B42" s="13">
        <v>1</v>
      </c>
      <c r="C42" s="18">
        <f>100*$B$19/($B$19+I19)</f>
        <v>2.0090469998595086</v>
      </c>
      <c r="D42" s="18">
        <f t="shared" ref="D42:E42" si="12">100*$B$19/($B$19+J19)</f>
        <v>1.7271494253603579</v>
      </c>
      <c r="E42" s="18">
        <f t="shared" si="12"/>
        <v>1.95080709926609</v>
      </c>
    </row>
    <row r="43" spans="1:19" hidden="1" x14ac:dyDescent="0.25">
      <c r="A43" s="166"/>
      <c r="B43" s="13">
        <v>2</v>
      </c>
      <c r="C43" s="18">
        <f>100*$C$19/($C$19+I19)</f>
        <v>2.1567037907966018</v>
      </c>
      <c r="D43" s="18">
        <f t="shared" ref="D43:E43" si="13">100*$C$19/($C$19+J19)</f>
        <v>1.8544799846111812</v>
      </c>
      <c r="E43" s="18">
        <f t="shared" si="13"/>
        <v>2.0942749753240224</v>
      </c>
      <c r="F43" s="168" t="s">
        <v>44</v>
      </c>
      <c r="G43" s="168"/>
      <c r="H43" s="61"/>
    </row>
    <row r="44" spans="1:19" hidden="1" x14ac:dyDescent="0.25">
      <c r="A44" s="167"/>
      <c r="B44" s="13">
        <v>3</v>
      </c>
      <c r="C44" s="18">
        <f>100*$D$19/($D$19+I19)</f>
        <v>2.0529069368899147</v>
      </c>
      <c r="D44" s="18">
        <f t="shared" ref="D44:E44" si="14">100*$D$19/($D$19+J19)</f>
        <v>1.7649660417256008</v>
      </c>
      <c r="E44" s="18">
        <f t="shared" si="14"/>
        <v>1.9934214534562593</v>
      </c>
      <c r="F44" s="12" t="s">
        <v>34</v>
      </c>
      <c r="G44" s="12" t="s">
        <v>40</v>
      </c>
    </row>
    <row r="45" spans="1:19" ht="15.75" hidden="1" thickBot="1" x14ac:dyDescent="0.3">
      <c r="A45" s="155" t="str">
        <f>A27</f>
        <v>Sample 1</v>
      </c>
      <c r="B45" s="62">
        <v>1</v>
      </c>
      <c r="C45" s="14">
        <f>100*$B$27/($B$27+I27)</f>
        <v>23.507624788301591</v>
      </c>
      <c r="D45" s="14">
        <f t="shared" ref="D45:E45" si="15">100*$B$27/($B$27+J27)</f>
        <v>21.658826654912225</v>
      </c>
      <c r="E45" s="14">
        <f t="shared" si="15"/>
        <v>21.889500513194541</v>
      </c>
      <c r="F45" s="15" t="str">
        <f>A27</f>
        <v>Sample 1</v>
      </c>
      <c r="G45" s="39">
        <f>100*E27/(E27+L27)</f>
        <v>21.530082631025472</v>
      </c>
    </row>
    <row r="46" spans="1:19" hidden="1" x14ac:dyDescent="0.25">
      <c r="A46" s="156"/>
      <c r="B46" s="63">
        <v>2</v>
      </c>
      <c r="C46" s="16">
        <f>100*$C$27/($C$27+I27)</f>
        <v>24.182180411292176</v>
      </c>
      <c r="D46" s="16">
        <f t="shared" ref="D46:E46" si="16">100*$C$27/($C$27+J27)</f>
        <v>22.295794015031731</v>
      </c>
      <c r="E46" s="16">
        <f t="shared" si="16"/>
        <v>22.531300704135017</v>
      </c>
      <c r="F46" s="15" t="str">
        <f t="shared" ref="F46:F51" si="17">A28</f>
        <v>Sample 2</v>
      </c>
      <c r="G46" s="39">
        <f t="shared" ref="G46:G51" si="18">100*E28/(E28+L28)</f>
        <v>19.902027383663288</v>
      </c>
    </row>
    <row r="47" spans="1:19" hidden="1" x14ac:dyDescent="0.25">
      <c r="A47" s="157"/>
      <c r="B47" s="63">
        <v>3</v>
      </c>
      <c r="C47" s="17">
        <f>100*$D$27/($D$27+I27)</f>
        <v>20.254155350388224</v>
      </c>
      <c r="D47" s="17">
        <f t="shared" ref="D47:E47" si="19">100*$D$27/($D$27+J27)</f>
        <v>18.59901639114991</v>
      </c>
      <c r="E47" s="17">
        <f t="shared" si="19"/>
        <v>18.804924621353926</v>
      </c>
      <c r="F47" s="15" t="str">
        <f t="shared" si="17"/>
        <v>Sample 3</v>
      </c>
      <c r="G47" s="39">
        <f t="shared" si="18"/>
        <v>20.817107362758978</v>
      </c>
    </row>
    <row r="48" spans="1:19" hidden="1" x14ac:dyDescent="0.25">
      <c r="A48" s="155" t="str">
        <f>A28</f>
        <v>Sample 2</v>
      </c>
      <c r="B48" s="63">
        <v>1</v>
      </c>
      <c r="C48" s="17">
        <f>100*$B$28/($B$28+I28)</f>
        <v>17.56313517354543</v>
      </c>
      <c r="D48" s="17">
        <f t="shared" ref="D48:E48" si="20">100*$B$28/($B$28+J28)</f>
        <v>17.350239556841178</v>
      </c>
      <c r="E48" s="17">
        <f t="shared" si="20"/>
        <v>15.909820164954191</v>
      </c>
      <c r="F48" s="15" t="str">
        <f t="shared" si="17"/>
        <v>Sample 4</v>
      </c>
      <c r="G48" s="39">
        <f t="shared" si="18"/>
        <v>19.396930594403216</v>
      </c>
    </row>
    <row r="49" spans="1:7" hidden="1" x14ac:dyDescent="0.25">
      <c r="A49" s="156"/>
      <c r="B49" s="63">
        <v>2</v>
      </c>
      <c r="C49" s="17">
        <f>100*$C$28/($C$28+I28)</f>
        <v>22.22873631004105</v>
      </c>
      <c r="D49" s="17">
        <f t="shared" ref="D49:E49" si="21">100*$C$28/($C$28+J28)</f>
        <v>21.974360865395127</v>
      </c>
      <c r="E49" s="17">
        <f t="shared" si="21"/>
        <v>20.244076827681724</v>
      </c>
      <c r="F49" s="15" t="str">
        <f t="shared" si="17"/>
        <v>Sample 5</v>
      </c>
      <c r="G49" s="39">
        <f t="shared" si="18"/>
        <v>16.477621901004746</v>
      </c>
    </row>
    <row r="50" spans="1:7" hidden="1" x14ac:dyDescent="0.25">
      <c r="A50" s="157"/>
      <c r="B50" s="63">
        <v>3</v>
      </c>
      <c r="C50" s="17">
        <f>100*$D$28/($D$28+I28)</f>
        <v>21.970203230894366</v>
      </c>
      <c r="D50" s="17">
        <f t="shared" ref="D50:E50" si="22">100*$D$28/($D$28+J28)</f>
        <v>21.717960136726333</v>
      </c>
      <c r="E50" s="17">
        <f t="shared" si="22"/>
        <v>20.002689630911089</v>
      </c>
      <c r="F50" s="15" t="str">
        <f t="shared" si="17"/>
        <v>Sample 6</v>
      </c>
      <c r="G50" s="39">
        <f t="shared" si="18"/>
        <v>18.603185727543703</v>
      </c>
    </row>
    <row r="51" spans="1:7" hidden="1" x14ac:dyDescent="0.25">
      <c r="A51" s="155" t="str">
        <f>A29</f>
        <v>Sample 3</v>
      </c>
      <c r="B51" s="63">
        <v>1</v>
      </c>
      <c r="C51" s="17">
        <f>100*$B$29/($B$29+I29)</f>
        <v>21.75141227522365</v>
      </c>
      <c r="D51" s="17">
        <f t="shared" ref="D51:E51" si="23">100*$B$29/($B$29+J29)</f>
        <v>24.16375498298088</v>
      </c>
      <c r="E51" s="17">
        <f t="shared" si="23"/>
        <v>24.471994848900813</v>
      </c>
      <c r="F51" s="15" t="str">
        <f t="shared" si="17"/>
        <v>Sample 7</v>
      </c>
      <c r="G51" s="39">
        <f t="shared" si="18"/>
        <v>7.290846383470857</v>
      </c>
    </row>
    <row r="52" spans="1:7" hidden="1" x14ac:dyDescent="0.25">
      <c r="A52" s="156"/>
      <c r="B52" s="63">
        <v>2</v>
      </c>
      <c r="C52" s="17">
        <f>100*$C$29/(C$29+I29)</f>
        <v>20.247428395456097</v>
      </c>
      <c r="D52" s="17">
        <f t="shared" ref="D52:E52" si="24">100*$C$29/(D$29+J29)</f>
        <v>23.987803496220305</v>
      </c>
      <c r="E52" s="17">
        <f t="shared" si="24"/>
        <v>23.138858435580978</v>
      </c>
    </row>
    <row r="53" spans="1:7" hidden="1" x14ac:dyDescent="0.25">
      <c r="A53" s="157"/>
      <c r="B53" s="63">
        <v>3</v>
      </c>
      <c r="C53" s="17">
        <f>100*$D$29/($D$29+I29)</f>
        <v>15.679246466366521</v>
      </c>
      <c r="D53" s="17">
        <f t="shared" ref="D53:E53" si="25">100*$D$29/($D$29+J29)</f>
        <v>17.569362941749382</v>
      </c>
      <c r="E53" s="17">
        <f t="shared" si="25"/>
        <v>17.813241845392177</v>
      </c>
    </row>
    <row r="54" spans="1:7" hidden="1" x14ac:dyDescent="0.25">
      <c r="A54" s="155" t="str">
        <f>A30</f>
        <v>Sample 4</v>
      </c>
      <c r="B54" s="63">
        <v>1</v>
      </c>
      <c r="C54" s="17">
        <f>100*$B$30/($B$30+I30)</f>
        <v>20.942815225664102</v>
      </c>
      <c r="D54" s="17">
        <f t="shared" ref="D54:E54" si="26">100*$B$30/($B$30+J30)</f>
        <v>21.25955007725792</v>
      </c>
      <c r="E54" s="17">
        <f t="shared" si="26"/>
        <v>21.671807195504755</v>
      </c>
    </row>
    <row r="55" spans="1:7" hidden="1" x14ac:dyDescent="0.25">
      <c r="A55" s="156"/>
      <c r="B55" s="63">
        <v>2</v>
      </c>
      <c r="C55" s="17">
        <f>100*$C$30/($C$30+I30)</f>
        <v>17.37528244304767</v>
      </c>
      <c r="D55" s="17">
        <f t="shared" ref="D55:E55" si="27">100*$C$30/($C$30+J30)</f>
        <v>17.650108435326846</v>
      </c>
      <c r="E55" s="17">
        <f t="shared" si="27"/>
        <v>18.00838040426061</v>
      </c>
    </row>
    <row r="56" spans="1:7" hidden="1" x14ac:dyDescent="0.25">
      <c r="A56" s="157"/>
      <c r="B56" s="63">
        <v>3</v>
      </c>
      <c r="C56" s="17">
        <f>100*$D$30/($D$30+I30)</f>
        <v>18.829165176383391</v>
      </c>
      <c r="D56" s="17">
        <f t="shared" ref="D56:E56" si="28">100*$D$30/($D$30+J30)</f>
        <v>19.121665375051986</v>
      </c>
      <c r="E56" s="17">
        <f t="shared" si="28"/>
        <v>19.502733684451126</v>
      </c>
    </row>
    <row r="57" spans="1:7" hidden="1" x14ac:dyDescent="0.25">
      <c r="A57" s="155" t="str">
        <f>A31</f>
        <v>Sample 5</v>
      </c>
      <c r="B57" s="63">
        <v>1</v>
      </c>
      <c r="C57" s="17">
        <f>100*$B$31/($B$31+I31)</f>
        <v>16.417126489834587</v>
      </c>
      <c r="D57" s="17">
        <f t="shared" ref="D57:E57" si="29">100*$B$31/($B$31+J31)</f>
        <v>16.968216854692542</v>
      </c>
      <c r="E57" s="17">
        <f t="shared" si="29"/>
        <v>16.92135268854279</v>
      </c>
    </row>
    <row r="58" spans="1:7" hidden="1" x14ac:dyDescent="0.25">
      <c r="A58" s="156"/>
      <c r="B58" s="63">
        <v>2</v>
      </c>
      <c r="C58" s="17">
        <f>100*$C$31/($C$31+I31)</f>
        <v>16.761894340523387</v>
      </c>
      <c r="D58" s="17">
        <f t="shared" ref="D58:E58" si="30">100*$C$31/($C$31+J31)</f>
        <v>17.322159392223487</v>
      </c>
      <c r="E58" s="17">
        <f t="shared" si="30"/>
        <v>17.274521055239202</v>
      </c>
    </row>
    <row r="59" spans="1:7" hidden="1" x14ac:dyDescent="0.25">
      <c r="A59" s="157"/>
      <c r="B59" s="63">
        <v>3</v>
      </c>
      <c r="C59" s="17">
        <f>100*$D$31/($D$31+I31)</f>
        <v>15.208414016222475</v>
      </c>
      <c r="D59" s="17">
        <f t="shared" ref="D59:E59" si="31">100*$D$31/($D$31+J31)</f>
        <v>15.726564531434878</v>
      </c>
      <c r="E59" s="17">
        <f t="shared" si="31"/>
        <v>15.682481957248275</v>
      </c>
    </row>
    <row r="60" spans="1:7" hidden="1" x14ac:dyDescent="0.25">
      <c r="A60" s="155" t="str">
        <f>A32</f>
        <v>Sample 6</v>
      </c>
      <c r="B60" s="63">
        <v>1</v>
      </c>
      <c r="C60" s="17">
        <f>100*$B$32/($B$32+I32)</f>
        <v>18.50999118045852</v>
      </c>
      <c r="D60" s="17">
        <f t="shared" ref="D60:E60" si="32">100*$B$32/($B$32+J32)</f>
        <v>20.023019765120665</v>
      </c>
      <c r="E60" s="17">
        <f t="shared" si="32"/>
        <v>19.462930044022269</v>
      </c>
    </row>
    <row r="61" spans="1:7" hidden="1" x14ac:dyDescent="0.25">
      <c r="A61" s="156"/>
      <c r="B61" s="63">
        <v>2</v>
      </c>
      <c r="C61" s="17">
        <f>100*$C$32/($C$32+I32)</f>
        <v>16.209078813352786</v>
      </c>
      <c r="D61" s="17">
        <f t="shared" ref="D61:E61" si="33">100*$C$32/($C$32+J32)</f>
        <v>17.574590330144304</v>
      </c>
      <c r="E61" s="17">
        <f t="shared" si="33"/>
        <v>17.068372310376578</v>
      </c>
    </row>
    <row r="62" spans="1:7" hidden="1" x14ac:dyDescent="0.25">
      <c r="A62" s="157"/>
      <c r="B62" s="63">
        <v>3</v>
      </c>
      <c r="C62" s="17">
        <f>100*$D$32/($D$32+I32)</f>
        <v>18.707905782572492</v>
      </c>
      <c r="D62" s="17">
        <f t="shared" ref="D62:E62" si="34">100*$D$32/($D$32+J32)</f>
        <v>20.233095373272715</v>
      </c>
      <c r="E62" s="17">
        <f t="shared" si="34"/>
        <v>19.668574501663421</v>
      </c>
    </row>
    <row r="63" spans="1:7" hidden="1" x14ac:dyDescent="0.25">
      <c r="A63" s="164" t="str">
        <f>A33</f>
        <v>Sample 7</v>
      </c>
      <c r="B63" s="13">
        <v>1</v>
      </c>
      <c r="C63" s="18">
        <f>100*$B$33/($B$33+I33)</f>
        <v>6.236800872741652</v>
      </c>
      <c r="D63" s="18">
        <f t="shared" ref="D63:E63" si="35">100*$B$33/($B$33+J33)</f>
        <v>7.2515129060154653</v>
      </c>
      <c r="E63" s="18">
        <f t="shared" si="35"/>
        <v>7.5731571741956678</v>
      </c>
    </row>
    <row r="64" spans="1:7" hidden="1" x14ac:dyDescent="0.25">
      <c r="A64" s="164"/>
      <c r="B64" s="13">
        <v>2</v>
      </c>
      <c r="C64" s="18">
        <f>100*$C$33/($C$33+I33)</f>
        <v>6.673901267647536</v>
      </c>
      <c r="D64" s="18">
        <f t="shared" ref="D64:E64" si="36">100*$C$33/($C$33+J33)</f>
        <v>7.7538475080601383</v>
      </c>
      <c r="E64" s="18">
        <f t="shared" si="36"/>
        <v>8.095828175341115</v>
      </c>
    </row>
    <row r="65" spans="1:5" hidden="1" x14ac:dyDescent="0.25">
      <c r="A65" s="164"/>
      <c r="B65" s="13">
        <v>3</v>
      </c>
      <c r="C65" s="18">
        <f>100*$D$33/($D$33+I33)</f>
        <v>6.6608327601071178</v>
      </c>
      <c r="D65" s="18">
        <f t="shared" ref="D65:E65" si="37">100*$D$33/($D$33+J33)</f>
        <v>7.7388396587164969</v>
      </c>
      <c r="E65" s="18">
        <f t="shared" si="37"/>
        <v>8.080216390081203</v>
      </c>
    </row>
    <row r="66" spans="1:5" x14ac:dyDescent="0.25">
      <c r="A66" s="51"/>
    </row>
    <row r="67" spans="1:5" x14ac:dyDescent="0.25">
      <c r="A67" s="51"/>
    </row>
    <row r="68" spans="1:5" x14ac:dyDescent="0.25">
      <c r="A68" s="51"/>
    </row>
  </sheetData>
  <sheetProtection algorithmName="SHA-512" hashValue="evwWA0fBnwwbHhwLy32FL0zY2OF3sWNhuzHJoa4IMGhIDtr2UOf/WEIF09u6wOHChAnums9MK+beRGfyzM4NXQ==" saltValue="Rq27cEaUV6uRG53B461OJA==" spinCount="100000" sheet="1" objects="1" scenarios="1"/>
  <mergeCells count="67">
    <mergeCell ref="A1:D5"/>
    <mergeCell ref="E1:I5"/>
    <mergeCell ref="B6:F6"/>
    <mergeCell ref="G6:K6"/>
    <mergeCell ref="M6:N7"/>
    <mergeCell ref="A7:A8"/>
    <mergeCell ref="B7:B8"/>
    <mergeCell ref="C7:C8"/>
    <mergeCell ref="D7:D8"/>
    <mergeCell ref="E7:E8"/>
    <mergeCell ref="M8:M9"/>
    <mergeCell ref="N8:N9"/>
    <mergeCell ref="M10:M11"/>
    <mergeCell ref="N10:N11"/>
    <mergeCell ref="F7:F8"/>
    <mergeCell ref="G7:G8"/>
    <mergeCell ref="H7:H8"/>
    <mergeCell ref="I7:I8"/>
    <mergeCell ref="J7:J8"/>
    <mergeCell ref="K7:K8"/>
    <mergeCell ref="A16:A18"/>
    <mergeCell ref="B16:H16"/>
    <mergeCell ref="I16:O16"/>
    <mergeCell ref="Q16:Q18"/>
    <mergeCell ref="O17:O18"/>
    <mergeCell ref="S16:S18"/>
    <mergeCell ref="B17:D17"/>
    <mergeCell ref="E17:E18"/>
    <mergeCell ref="F17:F18"/>
    <mergeCell ref="G17:G18"/>
    <mergeCell ref="H17:H18"/>
    <mergeCell ref="I17:K17"/>
    <mergeCell ref="L17:L18"/>
    <mergeCell ref="M17:M18"/>
    <mergeCell ref="N17:N18"/>
    <mergeCell ref="R16:R18"/>
    <mergeCell ref="A20:A22"/>
    <mergeCell ref="B20:D20"/>
    <mergeCell ref="H20:H21"/>
    <mergeCell ref="I20:K20"/>
    <mergeCell ref="O20:O21"/>
    <mergeCell ref="Q24:Q26"/>
    <mergeCell ref="R24:R26"/>
    <mergeCell ref="S24:S26"/>
    <mergeCell ref="B25:D25"/>
    <mergeCell ref="E25:E26"/>
    <mergeCell ref="F25:F26"/>
    <mergeCell ref="G25:G26"/>
    <mergeCell ref="H25:H26"/>
    <mergeCell ref="I25:K25"/>
    <mergeCell ref="B24:H24"/>
    <mergeCell ref="I24:O24"/>
    <mergeCell ref="L25:L26"/>
    <mergeCell ref="M25:M26"/>
    <mergeCell ref="N25:N26"/>
    <mergeCell ref="O25:O26"/>
    <mergeCell ref="C41:E41"/>
    <mergeCell ref="A42:A44"/>
    <mergeCell ref="F43:G43"/>
    <mergeCell ref="A24:A26"/>
    <mergeCell ref="A63:A65"/>
    <mergeCell ref="A45:A47"/>
    <mergeCell ref="A48:A50"/>
    <mergeCell ref="A51:A53"/>
    <mergeCell ref="A54:A56"/>
    <mergeCell ref="A57:A59"/>
    <mergeCell ref="A60:A62"/>
  </mergeCells>
  <conditionalFormatting sqref="F9:F14 H19 O19 R19 R27:R33 H27:H33 O27:O33 H22 O22 K9:K14">
    <cfRule type="containsText" dxfId="1" priority="2" operator="containsText" text="Fail">
      <formula>NOT(ISERROR(SEARCH("Fail",F9)))</formula>
    </cfRule>
  </conditionalFormatting>
  <conditionalFormatting sqref="F9:F14 H19 O19 H22 O22 R27:R33 R19 H27:H33 O27:O33 K9:K14">
    <cfRule type="containsText" dxfId="0" priority="1" operator="containsText" text="Pass">
      <formula>NOT(ISERROR(SEARCH("Pass",F9)))</formula>
    </cfRule>
  </conditionalFormatting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Th17 Analysis Template</vt:lpstr>
      <vt:lpstr>Sample Data</vt:lpstr>
    </vt:vector>
  </TitlesOfParts>
  <Company>tfs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Dargitz Carl</dc:creator>
  <cp:lastModifiedBy>Guzman, Jerry</cp:lastModifiedBy>
  <dcterms:created xsi:type="dcterms:W3CDTF">2018-09-12T17:25:01Z</dcterms:created>
  <dcterms:modified xsi:type="dcterms:W3CDTF">2019-04-12T22:08:22Z</dcterms:modified>
</cp:coreProperties>
</file>